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s3t-\Documents\22-06\プロペラ_円錐\"/>
    </mc:Choice>
  </mc:AlternateContent>
  <xr:revisionPtr revIDLastSave="0" documentId="13_ncr:1_{C22C1667-A2A2-4A66-BC65-D14E548875A0}" xr6:coauthVersionLast="47" xr6:coauthVersionMax="47" xr10:uidLastSave="{00000000-0000-0000-0000-000000000000}"/>
  <bookViews>
    <workbookView xWindow="-110" yWindow="-110" windowWidth="19420" windowHeight="10420" activeTab="2" xr2:uid="{C9E4208F-2305-47CF-89E1-0D4604571139}"/>
  </bookViews>
  <sheets>
    <sheet name="グラフ1" sheetId="2" r:id="rId1"/>
    <sheet name="グラフ3" sheetId="4" r:id="rId2"/>
    <sheet name="Sheet1" sheetId="1" r:id="rId3"/>
    <sheet name="Sheet2" sheetId="5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1" i="1" l="1"/>
  <c r="E12" i="5" l="1"/>
  <c r="D12" i="5"/>
  <c r="E11" i="5"/>
  <c r="D11" i="5"/>
  <c r="E10" i="5"/>
  <c r="D10" i="5"/>
  <c r="E9" i="5"/>
  <c r="D9" i="5"/>
  <c r="E8" i="5"/>
  <c r="D8" i="5"/>
  <c r="E7" i="5"/>
  <c r="D7" i="5"/>
  <c r="H32" i="1" l="1"/>
  <c r="H33" i="1"/>
  <c r="H34" i="1"/>
  <c r="H35" i="1"/>
  <c r="H36" i="1"/>
  <c r="H37" i="1"/>
  <c r="H38" i="1"/>
  <c r="H39" i="1"/>
  <c r="H40" i="1"/>
  <c r="H41" i="1"/>
  <c r="H42" i="1"/>
  <c r="H43" i="1"/>
  <c r="H44" i="1"/>
  <c r="D21" i="1"/>
  <c r="D20" i="1" s="1"/>
  <c r="D16" i="1"/>
  <c r="F61" i="1"/>
  <c r="I70" i="1" s="1"/>
  <c r="F60" i="1"/>
  <c r="D70" i="1" s="1"/>
  <c r="E70" i="1" s="1"/>
  <c r="I31" i="1" l="1"/>
  <c r="D22" i="1"/>
  <c r="V33" i="1"/>
  <c r="V43" i="1"/>
  <c r="V31" i="1"/>
  <c r="V34" i="1"/>
  <c r="V39" i="1"/>
  <c r="I32" i="1"/>
  <c r="M32" i="1" s="1"/>
  <c r="N32" i="1" s="1"/>
  <c r="I36" i="1"/>
  <c r="M36" i="1" s="1"/>
  <c r="N36" i="1" s="1"/>
  <c r="I37" i="1"/>
  <c r="M37" i="1" s="1"/>
  <c r="N37" i="1" s="1"/>
  <c r="I41" i="1"/>
  <c r="M41" i="1" s="1"/>
  <c r="N41" i="1" s="1"/>
  <c r="I35" i="1"/>
  <c r="J35" i="1" s="1"/>
  <c r="K35" i="1" s="1"/>
  <c r="I40" i="1"/>
  <c r="J40" i="1" s="1"/>
  <c r="I44" i="1"/>
  <c r="D25" i="1"/>
  <c r="I33" i="1"/>
  <c r="M33" i="1" s="1"/>
  <c r="N33" i="1" s="1"/>
  <c r="I42" i="1"/>
  <c r="M42" i="1" s="1"/>
  <c r="N42" i="1" s="1"/>
  <c r="I34" i="1"/>
  <c r="I39" i="1"/>
  <c r="M39" i="1" s="1"/>
  <c r="N39" i="1" s="1"/>
  <c r="I43" i="1"/>
  <c r="J43" i="1" s="1"/>
  <c r="I38" i="1"/>
  <c r="J38" i="1" s="1"/>
  <c r="D24" i="1"/>
  <c r="V44" i="1"/>
  <c r="V40" i="1"/>
  <c r="V36" i="1"/>
  <c r="V35" i="1"/>
  <c r="V41" i="1"/>
  <c r="V37" i="1"/>
  <c r="V32" i="1"/>
  <c r="V42" i="1"/>
  <c r="V38" i="1"/>
  <c r="J44" i="1"/>
  <c r="L44" i="1" s="1"/>
  <c r="M40" i="1"/>
  <c r="N40" i="1" s="1"/>
  <c r="J34" i="1"/>
  <c r="K34" i="1" s="1"/>
  <c r="M34" i="1"/>
  <c r="N34" i="1" s="1"/>
  <c r="M44" i="1"/>
  <c r="N44" i="1" s="1"/>
  <c r="D75" i="1"/>
  <c r="F75" i="1" s="1"/>
  <c r="D73" i="1"/>
  <c r="F73" i="1" s="1"/>
  <c r="D83" i="1"/>
  <c r="F83" i="1" s="1"/>
  <c r="D87" i="1"/>
  <c r="D79" i="1"/>
  <c r="D71" i="1"/>
  <c r="D81" i="1"/>
  <c r="F81" i="1" s="1"/>
  <c r="D85" i="1"/>
  <c r="D77" i="1"/>
  <c r="D69" i="1"/>
  <c r="F69" i="1" s="1"/>
  <c r="E81" i="1"/>
  <c r="D68" i="1"/>
  <c r="D84" i="1"/>
  <c r="D80" i="1"/>
  <c r="D76" i="1"/>
  <c r="D72" i="1"/>
  <c r="E75" i="1"/>
  <c r="D86" i="1"/>
  <c r="D82" i="1"/>
  <c r="D78" i="1"/>
  <c r="D74" i="1"/>
  <c r="I85" i="1"/>
  <c r="I81" i="1"/>
  <c r="I77" i="1"/>
  <c r="I73" i="1"/>
  <c r="I69" i="1"/>
  <c r="I68" i="1"/>
  <c r="I84" i="1"/>
  <c r="I80" i="1"/>
  <c r="I76" i="1"/>
  <c r="I72" i="1"/>
  <c r="I87" i="1"/>
  <c r="I83" i="1"/>
  <c r="I79" i="1"/>
  <c r="I75" i="1"/>
  <c r="I71" i="1"/>
  <c r="F62" i="1"/>
  <c r="I86" i="1"/>
  <c r="I82" i="1"/>
  <c r="I78" i="1"/>
  <c r="I74" i="1"/>
  <c r="F70" i="1"/>
  <c r="M43" i="1" l="1"/>
  <c r="N43" i="1" s="1"/>
  <c r="J33" i="1"/>
  <c r="K33" i="1" s="1"/>
  <c r="J36" i="1"/>
  <c r="K36" i="1" s="1"/>
  <c r="M35" i="1"/>
  <c r="N35" i="1" s="1"/>
  <c r="J41" i="1"/>
  <c r="K41" i="1" s="1"/>
  <c r="J31" i="1"/>
  <c r="M31" i="1"/>
  <c r="M38" i="1"/>
  <c r="N38" i="1" s="1"/>
  <c r="J39" i="1"/>
  <c r="K39" i="1" s="1"/>
  <c r="J37" i="1"/>
  <c r="J42" i="1"/>
  <c r="L42" i="1" s="1"/>
  <c r="O42" i="1" s="1"/>
  <c r="J32" i="1"/>
  <c r="K32" i="1" s="1"/>
  <c r="L35" i="1"/>
  <c r="K44" i="1"/>
  <c r="O44" i="1"/>
  <c r="Q44" i="1" s="1"/>
  <c r="W44" i="1" s="1"/>
  <c r="Z44" i="1" s="1"/>
  <c r="L36" i="1"/>
  <c r="O36" i="1" s="1"/>
  <c r="L34" i="1"/>
  <c r="O34" i="1" s="1"/>
  <c r="L33" i="1"/>
  <c r="O33" i="1"/>
  <c r="K38" i="1"/>
  <c r="L38" i="1"/>
  <c r="K43" i="1"/>
  <c r="L43" i="1"/>
  <c r="L41" i="1"/>
  <c r="K40" i="1"/>
  <c r="L40" i="1"/>
  <c r="O40" i="1" s="1"/>
  <c r="E73" i="1"/>
  <c r="E83" i="1"/>
  <c r="E71" i="1"/>
  <c r="F71" i="1"/>
  <c r="G71" i="1" s="1"/>
  <c r="H71" i="1" s="1"/>
  <c r="E69" i="1"/>
  <c r="E77" i="1"/>
  <c r="F77" i="1"/>
  <c r="G77" i="1" s="1"/>
  <c r="H77" i="1" s="1"/>
  <c r="E79" i="1"/>
  <c r="F79" i="1"/>
  <c r="G79" i="1" s="1"/>
  <c r="H79" i="1" s="1"/>
  <c r="E85" i="1"/>
  <c r="F85" i="1"/>
  <c r="E87" i="1"/>
  <c r="F87" i="1"/>
  <c r="G87" i="1" s="1"/>
  <c r="H87" i="1" s="1"/>
  <c r="E78" i="1"/>
  <c r="F78" i="1"/>
  <c r="G78" i="1" s="1"/>
  <c r="H78" i="1" s="1"/>
  <c r="F84" i="1"/>
  <c r="G84" i="1" s="1"/>
  <c r="H84" i="1" s="1"/>
  <c r="E84" i="1"/>
  <c r="E82" i="1"/>
  <c r="F82" i="1"/>
  <c r="G82" i="1" s="1"/>
  <c r="H82" i="1" s="1"/>
  <c r="F72" i="1"/>
  <c r="G72" i="1" s="1"/>
  <c r="H72" i="1" s="1"/>
  <c r="E72" i="1"/>
  <c r="E68" i="1"/>
  <c r="F68" i="1"/>
  <c r="G68" i="1" s="1"/>
  <c r="H68" i="1" s="1"/>
  <c r="E86" i="1"/>
  <c r="F86" i="1"/>
  <c r="G86" i="1" s="1"/>
  <c r="H86" i="1" s="1"/>
  <c r="E76" i="1"/>
  <c r="F76" i="1"/>
  <c r="G76" i="1" s="1"/>
  <c r="H76" i="1" s="1"/>
  <c r="E74" i="1"/>
  <c r="F74" i="1"/>
  <c r="G74" i="1" s="1"/>
  <c r="H74" i="1" s="1"/>
  <c r="F80" i="1"/>
  <c r="G80" i="1" s="1"/>
  <c r="H80" i="1" s="1"/>
  <c r="E80" i="1"/>
  <c r="G70" i="1"/>
  <c r="H70" i="1" s="1"/>
  <c r="G75" i="1"/>
  <c r="H75" i="1" s="1"/>
  <c r="G83" i="1"/>
  <c r="H83" i="1" s="1"/>
  <c r="G69" i="1"/>
  <c r="H69" i="1" s="1"/>
  <c r="G73" i="1"/>
  <c r="H73" i="1" s="1"/>
  <c r="G81" i="1"/>
  <c r="H81" i="1" s="1"/>
  <c r="G85" i="1"/>
  <c r="H85" i="1" s="1"/>
  <c r="O35" i="1" l="1"/>
  <c r="L39" i="1"/>
  <c r="K42" i="1"/>
  <c r="L32" i="1"/>
  <c r="O32" i="1" s="1"/>
  <c r="L37" i="1"/>
  <c r="K37" i="1"/>
  <c r="U44" i="1"/>
  <c r="AD44" i="1" s="1"/>
  <c r="AJ44" i="1" s="1"/>
  <c r="P44" i="1"/>
  <c r="R44" i="1"/>
  <c r="X44" i="1" s="1"/>
  <c r="T44" i="1"/>
  <c r="AC44" i="1" s="1"/>
  <c r="P36" i="1"/>
  <c r="T36" i="1"/>
  <c r="AC36" i="1" s="1"/>
  <c r="U36" i="1"/>
  <c r="R36" i="1"/>
  <c r="X36" i="1" s="1"/>
  <c r="Q36" i="1"/>
  <c r="W36" i="1" s="1"/>
  <c r="Z36" i="1" s="1"/>
  <c r="P34" i="1"/>
  <c r="U34" i="1"/>
  <c r="T34" i="1"/>
  <c r="AC34" i="1" s="1"/>
  <c r="T33" i="1"/>
  <c r="AC33" i="1" s="1"/>
  <c r="U33" i="1"/>
  <c r="P33" i="1"/>
  <c r="Q33" i="1"/>
  <c r="W33" i="1" s="1"/>
  <c r="Z33" i="1" s="1"/>
  <c r="R33" i="1"/>
  <c r="X33" i="1" s="1"/>
  <c r="T35" i="1"/>
  <c r="AC35" i="1" s="1"/>
  <c r="Q35" i="1"/>
  <c r="W35" i="1" s="1"/>
  <c r="Z35" i="1" s="1"/>
  <c r="U35" i="1"/>
  <c r="P35" i="1"/>
  <c r="R35" i="1"/>
  <c r="X35" i="1" s="1"/>
  <c r="R34" i="1"/>
  <c r="X34" i="1" s="1"/>
  <c r="Q34" i="1"/>
  <c r="W34" i="1" s="1"/>
  <c r="Z34" i="1" s="1"/>
  <c r="P42" i="1"/>
  <c r="T42" i="1"/>
  <c r="AC42" i="1" s="1"/>
  <c r="U42" i="1"/>
  <c r="R40" i="1"/>
  <c r="X40" i="1" s="1"/>
  <c r="Q40" i="1"/>
  <c r="W40" i="1" s="1"/>
  <c r="Z40" i="1" s="1"/>
  <c r="AE44" i="1"/>
  <c r="O43" i="1"/>
  <c r="R43" i="1" s="1"/>
  <c r="X43" i="1" s="1"/>
  <c r="P40" i="1"/>
  <c r="T40" i="1"/>
  <c r="AC40" i="1" s="1"/>
  <c r="U40" i="1"/>
  <c r="R42" i="1"/>
  <c r="X42" i="1" s="1"/>
  <c r="Q42" i="1"/>
  <c r="W42" i="1" s="1"/>
  <c r="Z42" i="1" s="1"/>
  <c r="O39" i="1"/>
  <c r="R39" i="1" s="1"/>
  <c r="X39" i="1" s="1"/>
  <c r="O41" i="1"/>
  <c r="O38" i="1"/>
  <c r="R38" i="1" s="1"/>
  <c r="X38" i="1" s="1"/>
  <c r="D15" i="1"/>
  <c r="D13" i="1"/>
  <c r="D11" i="1"/>
  <c r="R32" i="1" l="1"/>
  <c r="X32" i="1" s="1"/>
  <c r="Q32" i="1"/>
  <c r="W32" i="1" s="1"/>
  <c r="Z32" i="1" s="1"/>
  <c r="AI44" i="1"/>
  <c r="AS44" i="1" s="1"/>
  <c r="BA44" i="1" s="1"/>
  <c r="AK44" i="1"/>
  <c r="AT44" i="1" s="1"/>
  <c r="T32" i="1"/>
  <c r="AC32" i="1" s="1"/>
  <c r="U32" i="1"/>
  <c r="AD32" i="1" s="1"/>
  <c r="AJ32" i="1" s="1"/>
  <c r="P32" i="1"/>
  <c r="O37" i="1"/>
  <c r="R37" i="1" s="1"/>
  <c r="X37" i="1" s="1"/>
  <c r="AD36" i="1"/>
  <c r="AJ36" i="1" s="1"/>
  <c r="AE36" i="1"/>
  <c r="AI36" i="1" s="1"/>
  <c r="AE34" i="1"/>
  <c r="AK34" i="1" s="1"/>
  <c r="AD34" i="1"/>
  <c r="AJ34" i="1" s="1"/>
  <c r="AD35" i="1"/>
  <c r="AJ35" i="1" s="1"/>
  <c r="AE35" i="1"/>
  <c r="AD33" i="1"/>
  <c r="AJ33" i="1" s="1"/>
  <c r="AE33" i="1"/>
  <c r="AK33" i="1" s="1"/>
  <c r="AR44" i="1"/>
  <c r="Q38" i="1"/>
  <c r="W38" i="1" s="1"/>
  <c r="Z38" i="1" s="1"/>
  <c r="AD42" i="1"/>
  <c r="AJ42" i="1" s="1"/>
  <c r="AE42" i="1"/>
  <c r="AK42" i="1" s="1"/>
  <c r="P41" i="1"/>
  <c r="T41" i="1"/>
  <c r="AC41" i="1" s="1"/>
  <c r="U41" i="1"/>
  <c r="Q41" i="1"/>
  <c r="W41" i="1" s="1"/>
  <c r="Z41" i="1" s="1"/>
  <c r="AD40" i="1"/>
  <c r="AJ40" i="1" s="1"/>
  <c r="AE40" i="1"/>
  <c r="AI40" i="1" s="1"/>
  <c r="P38" i="1"/>
  <c r="U38" i="1"/>
  <c r="T38" i="1"/>
  <c r="AC38" i="1" s="1"/>
  <c r="P39" i="1"/>
  <c r="U39" i="1"/>
  <c r="T39" i="1"/>
  <c r="AC39" i="1" s="1"/>
  <c r="R41" i="1"/>
  <c r="X41" i="1" s="1"/>
  <c r="P43" i="1"/>
  <c r="U43" i="1"/>
  <c r="T43" i="1"/>
  <c r="AC43" i="1" s="1"/>
  <c r="Q43" i="1"/>
  <c r="W43" i="1" s="1"/>
  <c r="Z43" i="1" s="1"/>
  <c r="Q39" i="1"/>
  <c r="W39" i="1" s="1"/>
  <c r="Z39" i="1" s="1"/>
  <c r="D26" i="1"/>
  <c r="D23" i="1"/>
  <c r="D17" i="1"/>
  <c r="D18" i="1"/>
  <c r="BE36" i="1"/>
  <c r="BG36" i="1" s="1"/>
  <c r="BE44" i="1"/>
  <c r="BG44" i="1" s="1"/>
  <c r="D19" i="1"/>
  <c r="AK36" i="1" l="1"/>
  <c r="AI42" i="1"/>
  <c r="AI34" i="1"/>
  <c r="AK40" i="1"/>
  <c r="AT40" i="1" s="1"/>
  <c r="AT34" i="1"/>
  <c r="AT42" i="1"/>
  <c r="AK35" i="1"/>
  <c r="AT35" i="1" s="1"/>
  <c r="AT33" i="1"/>
  <c r="AI33" i="1"/>
  <c r="AR33" i="1" s="1"/>
  <c r="AI35" i="1"/>
  <c r="AE32" i="1"/>
  <c r="S33" i="1"/>
  <c r="Y33" i="1" s="1"/>
  <c r="S36" i="1"/>
  <c r="Y36" i="1" s="1"/>
  <c r="S35" i="1"/>
  <c r="Y35" i="1" s="1"/>
  <c r="S34" i="1"/>
  <c r="Y34" i="1" s="1"/>
  <c r="S42" i="1"/>
  <c r="Y42" i="1" s="1"/>
  <c r="S32" i="1"/>
  <c r="Y32" i="1" s="1"/>
  <c r="S40" i="1"/>
  <c r="Y40" i="1" s="1"/>
  <c r="S41" i="1"/>
  <c r="Y41" i="1" s="1"/>
  <c r="AA41" i="1" s="1"/>
  <c r="AG41" i="1" s="1"/>
  <c r="AM41" i="1" s="1"/>
  <c r="S43" i="1"/>
  <c r="Y43" i="1" s="1"/>
  <c r="S44" i="1"/>
  <c r="Y44" i="1" s="1"/>
  <c r="S38" i="1"/>
  <c r="Y38" i="1" s="1"/>
  <c r="S39" i="1"/>
  <c r="Y39" i="1" s="1"/>
  <c r="Q37" i="1"/>
  <c r="W37" i="1" s="1"/>
  <c r="Z37" i="1" s="1"/>
  <c r="U37" i="1"/>
  <c r="P37" i="1"/>
  <c r="T37" i="1"/>
  <c r="AC37" i="1" s="1"/>
  <c r="S37" i="1"/>
  <c r="Y37" i="1" s="1"/>
  <c r="AA37" i="1" s="1"/>
  <c r="AG37" i="1" s="1"/>
  <c r="AM37" i="1" s="1"/>
  <c r="AT36" i="1"/>
  <c r="AS33" i="1"/>
  <c r="BA33" i="1" s="1"/>
  <c r="N31" i="1"/>
  <c r="AR42" i="1"/>
  <c r="AR40" i="1"/>
  <c r="AS40" i="1"/>
  <c r="BA40" i="1" s="1"/>
  <c r="AD39" i="1"/>
  <c r="AJ39" i="1" s="1"/>
  <c r="AE39" i="1"/>
  <c r="AK39" i="1" s="1"/>
  <c r="AD43" i="1"/>
  <c r="AJ43" i="1" s="1"/>
  <c r="AE43" i="1"/>
  <c r="AK43" i="1" s="1"/>
  <c r="AD38" i="1"/>
  <c r="AJ38" i="1" s="1"/>
  <c r="AE38" i="1"/>
  <c r="AK38" i="1" s="1"/>
  <c r="AD41" i="1"/>
  <c r="AJ41" i="1" s="1"/>
  <c r="AE41" i="1"/>
  <c r="BE41" i="1"/>
  <c r="BF44" i="1"/>
  <c r="BH44" i="1" s="1"/>
  <c r="BI44" i="1" s="1"/>
  <c r="BF36" i="1"/>
  <c r="BH36" i="1" s="1"/>
  <c r="BI36" i="1" s="1"/>
  <c r="BE33" i="1"/>
  <c r="BE42" i="1"/>
  <c r="BE34" i="1"/>
  <c r="BE31" i="1"/>
  <c r="BE37" i="1"/>
  <c r="BE39" i="1"/>
  <c r="BE40" i="1"/>
  <c r="BE32" i="1"/>
  <c r="BE38" i="1"/>
  <c r="BE43" i="1"/>
  <c r="BE35" i="1"/>
  <c r="AB41" i="1" l="1"/>
  <c r="AF41" i="1" s="1"/>
  <c r="AL41" i="1" s="1"/>
  <c r="AT39" i="1"/>
  <c r="AI39" i="1"/>
  <c r="AS39" i="1" s="1"/>
  <c r="BA39" i="1" s="1"/>
  <c r="AI43" i="1"/>
  <c r="AS43" i="1" s="1"/>
  <c r="BA43" i="1" s="1"/>
  <c r="AI38" i="1"/>
  <c r="AI41" i="1"/>
  <c r="AI32" i="1"/>
  <c r="AS32" i="1" s="1"/>
  <c r="BA32" i="1" s="1"/>
  <c r="AK32" i="1"/>
  <c r="AT32" i="1" s="1"/>
  <c r="AK41" i="1"/>
  <c r="AT41" i="1" s="1"/>
  <c r="AD37" i="1"/>
  <c r="AJ37" i="1" s="1"/>
  <c r="AE37" i="1"/>
  <c r="AK37" i="1" s="1"/>
  <c r="AT37" i="1" s="1"/>
  <c r="AA44" i="1"/>
  <c r="AG44" i="1" s="1"/>
  <c r="AM44" i="1" s="1"/>
  <c r="AB44" i="1"/>
  <c r="AB32" i="1"/>
  <c r="AA32" i="1"/>
  <c r="AG32" i="1" s="1"/>
  <c r="AM32" i="1" s="1"/>
  <c r="AA36" i="1"/>
  <c r="AG36" i="1" s="1"/>
  <c r="AM36" i="1" s="1"/>
  <c r="AB36" i="1"/>
  <c r="AB43" i="1"/>
  <c r="AA43" i="1"/>
  <c r="AG43" i="1" s="1"/>
  <c r="AM43" i="1" s="1"/>
  <c r="AA42" i="1"/>
  <c r="AG42" i="1" s="1"/>
  <c r="AM42" i="1" s="1"/>
  <c r="AB42" i="1"/>
  <c r="AA33" i="1"/>
  <c r="AG33" i="1" s="1"/>
  <c r="AM33" i="1" s="1"/>
  <c r="AB33" i="1"/>
  <c r="AB39" i="1"/>
  <c r="AA39" i="1"/>
  <c r="AG39" i="1" s="1"/>
  <c r="AM39" i="1" s="1"/>
  <c r="AA34" i="1"/>
  <c r="AG34" i="1" s="1"/>
  <c r="AM34" i="1" s="1"/>
  <c r="AB34" i="1"/>
  <c r="AB37" i="1"/>
  <c r="AH37" i="1" s="1"/>
  <c r="AN37" i="1" s="1"/>
  <c r="AQ37" i="1" s="1"/>
  <c r="AB38" i="1"/>
  <c r="AA38" i="1"/>
  <c r="AG38" i="1" s="1"/>
  <c r="AM38" i="1" s="1"/>
  <c r="AA40" i="1"/>
  <c r="AG40" i="1" s="1"/>
  <c r="AM40" i="1" s="1"/>
  <c r="AB40" i="1"/>
  <c r="AB35" i="1"/>
  <c r="AA35" i="1"/>
  <c r="AG35" i="1" s="1"/>
  <c r="AM35" i="1" s="1"/>
  <c r="AS42" i="1"/>
  <c r="BA42" i="1" s="1"/>
  <c r="AR36" i="1"/>
  <c r="AS36" i="1"/>
  <c r="BA36" i="1" s="1"/>
  <c r="L31" i="1"/>
  <c r="K31" i="1"/>
  <c r="S31" i="1" s="1"/>
  <c r="Y31" i="1" s="1"/>
  <c r="AH41" i="1"/>
  <c r="AN41" i="1" s="1"/>
  <c r="AQ41" i="1" s="1"/>
  <c r="AT43" i="1"/>
  <c r="AT38" i="1"/>
  <c r="AS35" i="1"/>
  <c r="BA35" i="1" s="1"/>
  <c r="AR35" i="1"/>
  <c r="AR34" i="1"/>
  <c r="AS34" i="1"/>
  <c r="BA34" i="1" s="1"/>
  <c r="AP41" i="1"/>
  <c r="AX41" i="1" s="1"/>
  <c r="AO41" i="1"/>
  <c r="AR38" i="1"/>
  <c r="AS38" i="1"/>
  <c r="BA38" i="1" s="1"/>
  <c r="BG35" i="1"/>
  <c r="BF35" i="1"/>
  <c r="BG41" i="1"/>
  <c r="BF41" i="1"/>
  <c r="BG43" i="1"/>
  <c r="BF43" i="1"/>
  <c r="BG31" i="1"/>
  <c r="BF31" i="1"/>
  <c r="BG33" i="1"/>
  <c r="BF33" i="1"/>
  <c r="BG38" i="1"/>
  <c r="BF38" i="1"/>
  <c r="BG40" i="1"/>
  <c r="BF40" i="1"/>
  <c r="BG39" i="1"/>
  <c r="BF39" i="1"/>
  <c r="BG34" i="1"/>
  <c r="BF34" i="1"/>
  <c r="BG32" i="1"/>
  <c r="BF32" i="1"/>
  <c r="BG37" i="1"/>
  <c r="BF37" i="1"/>
  <c r="BG42" i="1"/>
  <c r="BF42" i="1"/>
  <c r="AR43" i="1" l="1"/>
  <c r="AI37" i="1"/>
  <c r="AR32" i="1"/>
  <c r="AR39" i="1"/>
  <c r="BH31" i="1"/>
  <c r="BI31" i="1" s="1"/>
  <c r="AH33" i="1"/>
  <c r="AN33" i="1" s="1"/>
  <c r="AQ33" i="1" s="1"/>
  <c r="AF33" i="1"/>
  <c r="AL33" i="1" s="1"/>
  <c r="AF36" i="1"/>
  <c r="AL36" i="1" s="1"/>
  <c r="AH36" i="1"/>
  <c r="AN36" i="1" s="1"/>
  <c r="AQ36" i="1" s="1"/>
  <c r="AH44" i="1"/>
  <c r="AN44" i="1" s="1"/>
  <c r="AQ44" i="1" s="1"/>
  <c r="AF44" i="1"/>
  <c r="AL44" i="1" s="1"/>
  <c r="AF35" i="1"/>
  <c r="AL35" i="1" s="1"/>
  <c r="AH35" i="1"/>
  <c r="AN35" i="1" s="1"/>
  <c r="AQ35" i="1" s="1"/>
  <c r="AH38" i="1"/>
  <c r="AN38" i="1" s="1"/>
  <c r="AQ38" i="1" s="1"/>
  <c r="AF38" i="1"/>
  <c r="AL38" i="1" s="1"/>
  <c r="AH43" i="1"/>
  <c r="AN43" i="1" s="1"/>
  <c r="AQ43" i="1" s="1"/>
  <c r="AF43" i="1"/>
  <c r="AL43" i="1" s="1"/>
  <c r="AH40" i="1"/>
  <c r="AN40" i="1" s="1"/>
  <c r="AQ40" i="1" s="1"/>
  <c r="AF40" i="1"/>
  <c r="AL40" i="1" s="1"/>
  <c r="AH39" i="1"/>
  <c r="AN39" i="1" s="1"/>
  <c r="AQ39" i="1" s="1"/>
  <c r="AF39" i="1"/>
  <c r="AL39" i="1" s="1"/>
  <c r="AH42" i="1"/>
  <c r="AN42" i="1" s="1"/>
  <c r="AQ42" i="1" s="1"/>
  <c r="AF42" i="1"/>
  <c r="AL42" i="1" s="1"/>
  <c r="AF37" i="1"/>
  <c r="AL37" i="1" s="1"/>
  <c r="AR37" i="1"/>
  <c r="AS37" i="1"/>
  <c r="BA37" i="1" s="1"/>
  <c r="AF34" i="1"/>
  <c r="AL34" i="1" s="1"/>
  <c r="AH34" i="1"/>
  <c r="AN34" i="1" s="1"/>
  <c r="AQ34" i="1" s="1"/>
  <c r="AF32" i="1"/>
  <c r="AL32" i="1" s="1"/>
  <c r="AH32" i="1"/>
  <c r="AN32" i="1" s="1"/>
  <c r="AQ32" i="1" s="1"/>
  <c r="AU41" i="1"/>
  <c r="AY41" i="1" s="1"/>
  <c r="BH43" i="1"/>
  <c r="BI43" i="1" s="1"/>
  <c r="BH35" i="1"/>
  <c r="BI35" i="1" s="1"/>
  <c r="O31" i="1"/>
  <c r="Q31" i="1" s="1"/>
  <c r="BH39" i="1"/>
  <c r="BI39" i="1" s="1"/>
  <c r="AR41" i="1"/>
  <c r="AS41" i="1"/>
  <c r="BA41" i="1" s="1"/>
  <c r="BH37" i="1"/>
  <c r="BI37" i="1" s="1"/>
  <c r="BH34" i="1"/>
  <c r="BI34" i="1" s="1"/>
  <c r="BH40" i="1"/>
  <c r="BI40" i="1" s="1"/>
  <c r="BH33" i="1"/>
  <c r="BI33" i="1" s="1"/>
  <c r="BH42" i="1"/>
  <c r="BI42" i="1" s="1"/>
  <c r="BH32" i="1"/>
  <c r="BI32" i="1" s="1"/>
  <c r="BH41" i="1"/>
  <c r="BI41" i="1" s="1"/>
  <c r="BH38" i="1"/>
  <c r="BI38" i="1" s="1"/>
  <c r="AV41" i="1" l="1"/>
  <c r="AW41" i="1"/>
  <c r="AZ41" i="1"/>
  <c r="BC41" i="1" s="1"/>
  <c r="BB41" i="1"/>
  <c r="AP32" i="1"/>
  <c r="AX32" i="1" s="1"/>
  <c r="AO32" i="1"/>
  <c r="AU32" i="1" s="1"/>
  <c r="AO39" i="1"/>
  <c r="AU39" i="1" s="1"/>
  <c r="AP39" i="1"/>
  <c r="AX39" i="1" s="1"/>
  <c r="AO43" i="1"/>
  <c r="AU43" i="1" s="1"/>
  <c r="AP43" i="1"/>
  <c r="AX43" i="1" s="1"/>
  <c r="AO37" i="1"/>
  <c r="AU37" i="1" s="1"/>
  <c r="AP37" i="1"/>
  <c r="AX37" i="1" s="1"/>
  <c r="AP35" i="1"/>
  <c r="AX35" i="1" s="1"/>
  <c r="AO35" i="1"/>
  <c r="AU35" i="1" s="1"/>
  <c r="AP36" i="1"/>
  <c r="AX36" i="1" s="1"/>
  <c r="AO36" i="1"/>
  <c r="AU36" i="1" s="1"/>
  <c r="AP34" i="1"/>
  <c r="AX34" i="1" s="1"/>
  <c r="AO34" i="1"/>
  <c r="AU34" i="1" s="1"/>
  <c r="AP42" i="1"/>
  <c r="AX42" i="1" s="1"/>
  <c r="AO42" i="1"/>
  <c r="AU42" i="1" s="1"/>
  <c r="AO40" i="1"/>
  <c r="AU40" i="1" s="1"/>
  <c r="AP40" i="1"/>
  <c r="AX40" i="1" s="1"/>
  <c r="AP38" i="1"/>
  <c r="AX38" i="1" s="1"/>
  <c r="AO38" i="1"/>
  <c r="AU38" i="1" s="1"/>
  <c r="AO44" i="1"/>
  <c r="AU44" i="1" s="1"/>
  <c r="AP44" i="1"/>
  <c r="AX44" i="1" s="1"/>
  <c r="AP33" i="1"/>
  <c r="AX33" i="1" s="1"/>
  <c r="AO33" i="1"/>
  <c r="AU33" i="1" s="1"/>
  <c r="R31" i="1"/>
  <c r="X31" i="1" s="1"/>
  <c r="AB31" i="1" s="1"/>
  <c r="P31" i="1"/>
  <c r="U31" i="1"/>
  <c r="T31" i="1"/>
  <c r="AC31" i="1" s="1"/>
  <c r="W31" i="1"/>
  <c r="Z31" i="1" s="1"/>
  <c r="AV37" i="1" l="1"/>
  <c r="AY37" i="1"/>
  <c r="AZ37" i="1"/>
  <c r="BC37" i="1" s="1"/>
  <c r="BB37" i="1"/>
  <c r="AW37" i="1"/>
  <c r="AZ39" i="1"/>
  <c r="BC39" i="1" s="1"/>
  <c r="BB39" i="1"/>
  <c r="AW39" i="1"/>
  <c r="AY39" i="1"/>
  <c r="AV39" i="1"/>
  <c r="BB34" i="1"/>
  <c r="AZ34" i="1"/>
  <c r="BC34" i="1" s="1"/>
  <c r="AV34" i="1"/>
  <c r="AW34" i="1"/>
  <c r="AY34" i="1"/>
  <c r="AW35" i="1"/>
  <c r="AZ35" i="1"/>
  <c r="BC35" i="1" s="1"/>
  <c r="BB35" i="1"/>
  <c r="AV35" i="1"/>
  <c r="AY35" i="1"/>
  <c r="BB32" i="1"/>
  <c r="AZ32" i="1"/>
  <c r="BC32" i="1" s="1"/>
  <c r="AV32" i="1"/>
  <c r="AY32" i="1"/>
  <c r="AW32" i="1"/>
  <c r="BB44" i="1"/>
  <c r="AV44" i="1"/>
  <c r="AY44" i="1"/>
  <c r="AW44" i="1"/>
  <c r="AZ44" i="1"/>
  <c r="BC44" i="1" s="1"/>
  <c r="AV40" i="1"/>
  <c r="AZ40" i="1"/>
  <c r="BC40" i="1" s="1"/>
  <c r="BB40" i="1"/>
  <c r="AW40" i="1"/>
  <c r="AY40" i="1"/>
  <c r="AZ43" i="1"/>
  <c r="BC43" i="1" s="1"/>
  <c r="AV43" i="1"/>
  <c r="BB43" i="1"/>
  <c r="AW43" i="1"/>
  <c r="AY43" i="1"/>
  <c r="AV33" i="1"/>
  <c r="AZ33" i="1"/>
  <c r="BC33" i="1" s="1"/>
  <c r="AY33" i="1"/>
  <c r="AW33" i="1"/>
  <c r="BB33" i="1"/>
  <c r="AY38" i="1"/>
  <c r="BB38" i="1"/>
  <c r="AZ38" i="1"/>
  <c r="BC38" i="1" s="1"/>
  <c r="AV38" i="1"/>
  <c r="AW38" i="1"/>
  <c r="BB42" i="1"/>
  <c r="AZ42" i="1"/>
  <c r="BC42" i="1" s="1"/>
  <c r="AY42" i="1"/>
  <c r="AV42" i="1"/>
  <c r="AW42" i="1"/>
  <c r="AZ36" i="1"/>
  <c r="BC36" i="1" s="1"/>
  <c r="AV36" i="1"/>
  <c r="BB36" i="1"/>
  <c r="AY36" i="1"/>
  <c r="AW36" i="1"/>
  <c r="AH31" i="1"/>
  <c r="AN31" i="1" s="1"/>
  <c r="AQ31" i="1" s="1"/>
  <c r="AA31" i="1"/>
  <c r="AG31" i="1" s="1"/>
  <c r="AM31" i="1" s="1"/>
  <c r="AD31" i="1"/>
  <c r="AJ31" i="1" s="1"/>
  <c r="AE31" i="1"/>
  <c r="AI31" i="1" s="1"/>
  <c r="AK31" i="1" l="1"/>
  <c r="AT31" i="1" s="1"/>
  <c r="AF31" i="1"/>
  <c r="AL31" i="1" s="1"/>
  <c r="AP31" i="1" s="1"/>
  <c r="AX31" i="1" s="1"/>
  <c r="D34" i="1"/>
  <c r="AR31" i="1"/>
  <c r="AS31" i="1"/>
  <c r="BA31" i="1" s="1"/>
  <c r="AO31" i="1" l="1"/>
  <c r="AU31" i="1" s="1"/>
  <c r="BB31" i="1" s="1"/>
  <c r="D36" i="1"/>
  <c r="BD37" i="1"/>
  <c r="B37" i="1" s="1"/>
  <c r="BD34" i="1"/>
  <c r="B34" i="1" s="1"/>
  <c r="BD38" i="1"/>
  <c r="B38" i="1" s="1"/>
  <c r="D42" i="1"/>
  <c r="C42" i="1" s="1"/>
  <c r="D38" i="1"/>
  <c r="C38" i="1" s="1"/>
  <c r="D35" i="1"/>
  <c r="D33" i="1"/>
  <c r="C33" i="1" s="1"/>
  <c r="D43" i="1"/>
  <c r="D32" i="1"/>
  <c r="BD32" i="1"/>
  <c r="B32" i="1" s="1"/>
  <c r="BD43" i="1"/>
  <c r="B43" i="1" s="1"/>
  <c r="D39" i="1"/>
  <c r="D40" i="1"/>
  <c r="C40" i="1" s="1"/>
  <c r="BD39" i="1"/>
  <c r="B39" i="1" s="1"/>
  <c r="BD33" i="1"/>
  <c r="B33" i="1" s="1"/>
  <c r="BD42" i="1"/>
  <c r="B42" i="1" s="1"/>
  <c r="C34" i="1"/>
  <c r="AV31" i="1" l="1"/>
  <c r="AW31" i="1"/>
  <c r="AZ31" i="1"/>
  <c r="BC31" i="1" s="1"/>
  <c r="BD31" i="1" s="1"/>
  <c r="B31" i="1" s="1"/>
  <c r="AY31" i="1"/>
  <c r="D31" i="1" s="1"/>
  <c r="C31" i="1" s="1"/>
  <c r="BD35" i="1"/>
  <c r="B35" i="1" s="1"/>
  <c r="BD44" i="1"/>
  <c r="B44" i="1" s="1"/>
  <c r="BD36" i="1"/>
  <c r="B36" i="1" s="1"/>
  <c r="D44" i="1"/>
  <c r="C44" i="1" s="1"/>
  <c r="D41" i="1"/>
  <c r="C41" i="1" s="1"/>
  <c r="BD41" i="1"/>
  <c r="B41" i="1" s="1"/>
  <c r="D37" i="1"/>
  <c r="C37" i="1" s="1"/>
  <c r="A37" i="1" s="1"/>
  <c r="A34" i="1"/>
  <c r="A38" i="1"/>
  <c r="A42" i="1"/>
  <c r="BD40" i="1"/>
  <c r="B40" i="1" s="1"/>
  <c r="A40" i="1" s="1"/>
  <c r="C32" i="1"/>
  <c r="A32" i="1" s="1"/>
  <c r="C36" i="1"/>
  <c r="C35" i="1"/>
  <c r="C39" i="1"/>
  <c r="A39" i="1" s="1"/>
  <c r="C43" i="1"/>
  <c r="A43" i="1" s="1"/>
  <c r="A33" i="1"/>
  <c r="A31" i="1" l="1"/>
  <c r="A35" i="1"/>
  <c r="A44" i="1"/>
  <c r="A36" i="1"/>
  <c r="A41" i="1"/>
</calcChain>
</file>

<file path=xl/sharedStrings.xml><?xml version="1.0" encoding="utf-8"?>
<sst xmlns="http://schemas.openxmlformats.org/spreadsheetml/2006/main" count="175" uniqueCount="104">
  <si>
    <t>プロペラ直径</t>
    <rPh sb="4" eb="6">
      <t>チョッケイ</t>
    </rPh>
    <phoneticPr fontId="1"/>
  </si>
  <si>
    <t>D</t>
    <phoneticPr fontId="1"/>
  </si>
  <si>
    <t>(mm)</t>
    <phoneticPr fontId="1"/>
  </si>
  <si>
    <t>ピッチ比</t>
    <rPh sb="3" eb="4">
      <t>ヒ</t>
    </rPh>
    <phoneticPr fontId="1"/>
  </si>
  <si>
    <t>P/D</t>
    <phoneticPr fontId="1"/>
  </si>
  <si>
    <t>ブレード始点</t>
    <rPh sb="4" eb="6">
      <t>シテン</t>
    </rPh>
    <phoneticPr fontId="1"/>
  </si>
  <si>
    <t>r_A</t>
    <phoneticPr fontId="1"/>
  </si>
  <si>
    <t>r_tip</t>
    <phoneticPr fontId="1"/>
  </si>
  <si>
    <t>beta_A</t>
    <phoneticPr fontId="1"/>
  </si>
  <si>
    <t>(deg)</t>
    <phoneticPr fontId="1"/>
  </si>
  <si>
    <t>(rad)</t>
    <phoneticPr fontId="1"/>
  </si>
  <si>
    <t>theta</t>
    <phoneticPr fontId="1"/>
  </si>
  <si>
    <t>円錐半径（上面）</t>
    <rPh sb="0" eb="2">
      <t>エンスイ</t>
    </rPh>
    <rPh sb="2" eb="4">
      <t>ハンケイ</t>
    </rPh>
    <rPh sb="5" eb="7">
      <t>ジョウメン</t>
    </rPh>
    <phoneticPr fontId="1"/>
  </si>
  <si>
    <t>R_bottom</t>
    <phoneticPr fontId="1"/>
  </si>
  <si>
    <t>R_top</t>
    <phoneticPr fontId="1"/>
  </si>
  <si>
    <t>H</t>
    <phoneticPr fontId="1"/>
  </si>
  <si>
    <t>gamma</t>
    <phoneticPr fontId="1"/>
  </si>
  <si>
    <t>母線長さ</t>
    <rPh sb="0" eb="2">
      <t>ボセン</t>
    </rPh>
    <rPh sb="2" eb="3">
      <t>ナガ</t>
    </rPh>
    <phoneticPr fontId="1"/>
  </si>
  <si>
    <t>H'</t>
    <phoneticPr fontId="1"/>
  </si>
  <si>
    <t>H'_A</t>
    <phoneticPr fontId="1"/>
  </si>
  <si>
    <t>H_A</t>
    <phoneticPr fontId="1"/>
  </si>
  <si>
    <t>rho_bottom</t>
    <phoneticPr fontId="1"/>
  </si>
  <si>
    <t>THETA</t>
    <phoneticPr fontId="1"/>
  </si>
  <si>
    <t>R_A</t>
    <phoneticPr fontId="1"/>
  </si>
  <si>
    <t>s</t>
    <phoneticPr fontId="1"/>
  </si>
  <si>
    <t>t</t>
    <phoneticPr fontId="1"/>
  </si>
  <si>
    <t>X_C</t>
    <phoneticPr fontId="1"/>
  </si>
  <si>
    <t>Y_C</t>
    <phoneticPr fontId="1"/>
  </si>
  <si>
    <t>H_C</t>
    <phoneticPr fontId="1"/>
  </si>
  <si>
    <t>H'_C</t>
    <phoneticPr fontId="1"/>
  </si>
  <si>
    <t>R_C</t>
    <phoneticPr fontId="1"/>
  </si>
  <si>
    <t>x_c</t>
    <phoneticPr fontId="1"/>
  </si>
  <si>
    <t>y_c</t>
    <phoneticPr fontId="1"/>
  </si>
  <si>
    <t>z_c</t>
    <phoneticPr fontId="1"/>
  </si>
  <si>
    <t>eta</t>
    <phoneticPr fontId="1"/>
  </si>
  <si>
    <t>theta'</t>
    <phoneticPr fontId="1"/>
  </si>
  <si>
    <t>x'_C</t>
    <phoneticPr fontId="1"/>
  </si>
  <si>
    <t>y'_C</t>
    <phoneticPr fontId="1"/>
  </si>
  <si>
    <t>z'_C</t>
    <phoneticPr fontId="1"/>
  </si>
  <si>
    <t>x"_C</t>
    <phoneticPr fontId="1"/>
  </si>
  <si>
    <t>y"_C</t>
    <phoneticPr fontId="1"/>
  </si>
  <si>
    <t>z"_C</t>
    <phoneticPr fontId="1"/>
  </si>
  <si>
    <t>x'''_C</t>
    <phoneticPr fontId="1"/>
  </si>
  <si>
    <t>y'''_C</t>
    <phoneticPr fontId="1"/>
  </si>
  <si>
    <t>z'''_C</t>
    <phoneticPr fontId="1"/>
  </si>
  <si>
    <t>x''''_C</t>
    <phoneticPr fontId="1"/>
  </si>
  <si>
    <t>y''''_C</t>
    <phoneticPr fontId="1"/>
  </si>
  <si>
    <t>z''''_C</t>
    <phoneticPr fontId="1"/>
  </si>
  <si>
    <t>x_p,C</t>
    <phoneticPr fontId="1"/>
  </si>
  <si>
    <t>y_p,C</t>
    <phoneticPr fontId="1"/>
  </si>
  <si>
    <t>z_p,C</t>
    <phoneticPr fontId="1"/>
  </si>
  <si>
    <t>phi</t>
    <phoneticPr fontId="1"/>
  </si>
  <si>
    <t>x'_p,C</t>
    <phoneticPr fontId="1"/>
  </si>
  <si>
    <t>y'_p,C</t>
    <phoneticPr fontId="1"/>
  </si>
  <si>
    <t>z'_p,C</t>
    <phoneticPr fontId="1"/>
  </si>
  <si>
    <t>n_yC</t>
    <phoneticPr fontId="1"/>
  </si>
  <si>
    <t>n_xC</t>
    <phoneticPr fontId="1"/>
  </si>
  <si>
    <t>n_zC</t>
    <phoneticPr fontId="1"/>
  </si>
  <si>
    <t>n_x''C</t>
    <phoneticPr fontId="1"/>
  </si>
  <si>
    <t>n_y''C</t>
    <phoneticPr fontId="1"/>
  </si>
  <si>
    <t>n_z''C</t>
    <phoneticPr fontId="1"/>
  </si>
  <si>
    <t>n_x'''C</t>
    <phoneticPr fontId="1"/>
  </si>
  <si>
    <t>n_y'''C</t>
    <phoneticPr fontId="1"/>
  </si>
  <si>
    <t>n_z'''C</t>
    <phoneticPr fontId="1"/>
  </si>
  <si>
    <t>n_xp,C</t>
    <phoneticPr fontId="1"/>
  </si>
  <si>
    <t>n_yp,C</t>
    <phoneticPr fontId="1"/>
  </si>
  <si>
    <t>n_zp,C</t>
    <phoneticPr fontId="1"/>
  </si>
  <si>
    <t>n_x'p,C</t>
    <phoneticPr fontId="1"/>
  </si>
  <si>
    <t>n_y'p,C</t>
    <phoneticPr fontId="1"/>
  </si>
  <si>
    <t>n_z'p,C</t>
    <phoneticPr fontId="1"/>
  </si>
  <si>
    <t>beta_C</t>
    <phoneticPr fontId="1"/>
  </si>
  <si>
    <t>(rad)</t>
    <phoneticPr fontId="1"/>
  </si>
  <si>
    <t>(deg)</t>
    <phoneticPr fontId="1"/>
  </si>
  <si>
    <t>半径比</t>
    <rPh sb="0" eb="2">
      <t>ハンケイ</t>
    </rPh>
    <rPh sb="2" eb="3">
      <t>ヒ</t>
    </rPh>
    <phoneticPr fontId="1"/>
  </si>
  <si>
    <t>半径</t>
    <rPh sb="0" eb="2">
      <t>ハンケイ</t>
    </rPh>
    <phoneticPr fontId="1"/>
  </si>
  <si>
    <t>翼角</t>
    <rPh sb="0" eb="2">
      <t>ヨクカク</t>
    </rPh>
    <phoneticPr fontId="1"/>
  </si>
  <si>
    <t>等ピッチプロペラ</t>
    <rPh sb="0" eb="1">
      <t>トウ</t>
    </rPh>
    <phoneticPr fontId="1"/>
  </si>
  <si>
    <t>P</t>
    <phoneticPr fontId="1"/>
  </si>
  <si>
    <t>r</t>
    <phoneticPr fontId="1"/>
  </si>
  <si>
    <t>2*pi*r</t>
    <phoneticPr fontId="1"/>
  </si>
  <si>
    <t>P/(2*pi*r)</t>
    <phoneticPr fontId="1"/>
  </si>
  <si>
    <t>atan()</t>
    <phoneticPr fontId="1"/>
  </si>
  <si>
    <t>滝</t>
    <rPh sb="0" eb="1">
      <t>タキ</t>
    </rPh>
    <phoneticPr fontId="1"/>
  </si>
  <si>
    <t>入力データ</t>
    <rPh sb="0" eb="2">
      <t>ニュウリョク</t>
    </rPh>
    <phoneticPr fontId="1"/>
  </si>
  <si>
    <t>rho_top</t>
    <phoneticPr fontId="1"/>
  </si>
  <si>
    <t>(mm)</t>
    <phoneticPr fontId="1"/>
  </si>
  <si>
    <t>c</t>
    <phoneticPr fontId="1"/>
  </si>
  <si>
    <t>b</t>
    <phoneticPr fontId="1"/>
  </si>
  <si>
    <t>a</t>
    <phoneticPr fontId="1"/>
  </si>
  <si>
    <t>gamma'</t>
    <phoneticPr fontId="1"/>
  </si>
  <si>
    <t>(rad)</t>
    <phoneticPr fontId="1"/>
  </si>
  <si>
    <t>(deg)</t>
    <phoneticPr fontId="1"/>
  </si>
  <si>
    <t>rho_C</t>
    <phoneticPr fontId="1"/>
  </si>
  <si>
    <t>f</t>
    <phoneticPr fontId="1"/>
  </si>
  <si>
    <t>f/c</t>
    <phoneticPr fontId="1"/>
  </si>
  <si>
    <t>beta</t>
    <phoneticPr fontId="1"/>
  </si>
  <si>
    <t>D =</t>
    <phoneticPr fontId="1"/>
  </si>
  <si>
    <t>mm</t>
    <phoneticPr fontId="1"/>
  </si>
  <si>
    <t>r/R</t>
    <phoneticPr fontId="1"/>
  </si>
  <si>
    <t>alpha =</t>
    <phoneticPr fontId="1"/>
  </si>
  <si>
    <t>deg</t>
    <phoneticPr fontId="1"/>
  </si>
  <si>
    <t>beta+alpha</t>
    <phoneticPr fontId="1"/>
  </si>
  <si>
    <t>円錐半径（底面）</t>
    <rPh sb="0" eb="2">
      <t>エンスイ</t>
    </rPh>
    <rPh sb="2" eb="4">
      <t>ハンケイ</t>
    </rPh>
    <rPh sb="5" eb="6">
      <t>ソコ</t>
    </rPh>
    <rPh sb="6" eb="7">
      <t>メン</t>
    </rPh>
    <phoneticPr fontId="1"/>
  </si>
  <si>
    <t>円錐巻き付けプロペラの設計ツール -- 半径が大きい面がプロペラ軸側</t>
    <rPh sb="0" eb="2">
      <t>エンスイ</t>
    </rPh>
    <rPh sb="2" eb="3">
      <t>マ</t>
    </rPh>
    <rPh sb="4" eb="5">
      <t>ツ</t>
    </rPh>
    <rPh sb="11" eb="13">
      <t>セッケイ</t>
    </rPh>
    <rPh sb="20" eb="22">
      <t>ハンケイ</t>
    </rPh>
    <rPh sb="23" eb="24">
      <t>オオ</t>
    </rPh>
    <rPh sb="26" eb="27">
      <t>メン</t>
    </rPh>
    <rPh sb="32" eb="34">
      <t>ジクガワ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</si>
</sst>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2" borderId="0" xfId="0" applyFill="1">
      <alignment vertical="center"/>
    </xf>
    <xf numFmtId="176" fontId="0" fillId="3" borderId="0" xfId="0" applyNumberFormat="1" applyFill="1">
      <alignment vertical="center"/>
    </xf>
    <xf numFmtId="2" fontId="0" fillId="3" borderId="0" xfId="0" applyNumberFormat="1" applyFill="1">
      <alignment vertical="center"/>
    </xf>
    <xf numFmtId="14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1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v>等ピッチプロペラ</c:v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Sheet1!$C$68:$C$87</c:f>
              <c:numCache>
                <c:formatCode>General</c:formatCode>
                <c:ptCount val="20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  <c:pt idx="12">
                  <c:v>0.65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</c:v>
                </c:pt>
                <c:pt idx="17">
                  <c:v>0.9</c:v>
                </c:pt>
                <c:pt idx="18">
                  <c:v>0.95</c:v>
                </c:pt>
                <c:pt idx="19">
                  <c:v>1</c:v>
                </c:pt>
              </c:numCache>
            </c:numRef>
          </c:xVal>
          <c:yVal>
            <c:numRef>
              <c:f>Sheet1!$H$68:$H$87</c:f>
              <c:numCache>
                <c:formatCode>General</c:formatCode>
                <c:ptCount val="20"/>
                <c:pt idx="0">
                  <c:v>82.542401745442831</c:v>
                </c:pt>
                <c:pt idx="1">
                  <c:v>75.329256947468636</c:v>
                </c:pt>
                <c:pt idx="2">
                  <c:v>68.560109498244941</c:v>
                </c:pt>
                <c:pt idx="3">
                  <c:v>62.363500666142961</c:v>
                </c:pt>
                <c:pt idx="4">
                  <c:v>56.795314343839109</c:v>
                </c:pt>
                <c:pt idx="5">
                  <c:v>51.853974012777456</c:v>
                </c:pt>
                <c:pt idx="6">
                  <c:v>47.501037657076886</c:v>
                </c:pt>
                <c:pt idx="7">
                  <c:v>43.679296229852653</c:v>
                </c:pt>
                <c:pt idx="8">
                  <c:v>40.325475095727015</c:v>
                </c:pt>
                <c:pt idx="9">
                  <c:v>37.377791611778157</c:v>
                </c:pt>
                <c:pt idx="10">
                  <c:v>34.779758352850614</c:v>
                </c:pt>
                <c:pt idx="11">
                  <c:v>32.481636590529753</c:v>
                </c:pt>
                <c:pt idx="12">
                  <c:v>30.440582747275108</c:v>
                </c:pt>
                <c:pt idx="13">
                  <c:v>28.620153422452358</c:v>
                </c:pt>
                <c:pt idx="14">
                  <c:v>26.98955384679784</c:v>
                </c:pt>
                <c:pt idx="15">
                  <c:v>25.522834353551847</c:v>
                </c:pt>
                <c:pt idx="16">
                  <c:v>24.19813344864766</c:v>
                </c:pt>
                <c:pt idx="17">
                  <c:v>22.997007671790531</c:v>
                </c:pt>
                <c:pt idx="18">
                  <c:v>21.903858238973456</c:v>
                </c:pt>
                <c:pt idx="19">
                  <c:v>20.90545006032378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CDC-46B9-AF0B-C85E9F16A5F7}"/>
            </c:ext>
          </c:extLst>
        </c:ser>
        <c:ser>
          <c:idx val="0"/>
          <c:order val="1"/>
          <c:tx>
            <c:v>設計値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Sheet1!$C$31:$C$48</c:f>
              <c:numCache>
                <c:formatCode>General</c:formatCode>
                <c:ptCount val="18"/>
                <c:pt idx="0">
                  <c:v>0.13333333333333333</c:v>
                </c:pt>
                <c:pt idx="1">
                  <c:v>0.20016777500131971</c:v>
                </c:pt>
                <c:pt idx="2">
                  <c:v>0.26716780142653046</c:v>
                </c:pt>
                <c:pt idx="3">
                  <c:v>0.33370861567879934</c:v>
                </c:pt>
                <c:pt idx="4">
                  <c:v>0.39995637622929897</c:v>
                </c:pt>
                <c:pt idx="5">
                  <c:v>0.46663944247332106</c:v>
                </c:pt>
                <c:pt idx="6">
                  <c:v>0.53335062390981625</c:v>
                </c:pt>
                <c:pt idx="7">
                  <c:v>0.59991832768197717</c:v>
                </c:pt>
                <c:pt idx="8">
                  <c:v>0.66644158421648436</c:v>
                </c:pt>
                <c:pt idx="9">
                  <c:v>0.73281180105688581</c:v>
                </c:pt>
                <c:pt idx="10">
                  <c:v>0.79916359978550555</c:v>
                </c:pt>
                <c:pt idx="11">
                  <c:v>0.86548425320540145</c:v>
                </c:pt>
                <c:pt idx="12">
                  <c:v>0.93181588046503916</c:v>
                </c:pt>
                <c:pt idx="13">
                  <c:v>0.99819277918660687</c:v>
                </c:pt>
              </c:numCache>
            </c:numRef>
          </c:xVal>
          <c:yVal>
            <c:numRef>
              <c:f>Sheet1!$B$31:$B$48</c:f>
              <c:numCache>
                <c:formatCode>0.00</c:formatCode>
                <c:ptCount val="18"/>
                <c:pt idx="0">
                  <c:v>52.000000000000007</c:v>
                </c:pt>
                <c:pt idx="1">
                  <c:v>51.500644149264318</c:v>
                </c:pt>
                <c:pt idx="2">
                  <c:v>50.976063495737158</c:v>
                </c:pt>
                <c:pt idx="3">
                  <c:v>49.041294299451522</c:v>
                </c:pt>
                <c:pt idx="4">
                  <c:v>44.914011741546958</c:v>
                </c:pt>
                <c:pt idx="5">
                  <c:v>41.391803056632298</c:v>
                </c:pt>
                <c:pt idx="6">
                  <c:v>38.497038195270633</c:v>
                </c:pt>
                <c:pt idx="7">
                  <c:v>36.242253598373644</c:v>
                </c:pt>
                <c:pt idx="8">
                  <c:v>33.91223372317441</c:v>
                </c:pt>
                <c:pt idx="9">
                  <c:v>32.244195337980969</c:v>
                </c:pt>
                <c:pt idx="10">
                  <c:v>30.512596703649756</c:v>
                </c:pt>
                <c:pt idx="11">
                  <c:v>28.714016572499379</c:v>
                </c:pt>
                <c:pt idx="12">
                  <c:v>27.627831055080676</c:v>
                </c:pt>
                <c:pt idx="13">
                  <c:v>26.498271492079137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CDC-46B9-AF0B-C85E9F16A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4846032"/>
        <c:axId val="534846352"/>
      </c:scatterChart>
      <c:valAx>
        <c:axId val="534846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534846352"/>
        <c:crosses val="autoZero"/>
        <c:crossBetween val="midCat"/>
        <c:majorUnit val="0.1"/>
        <c:minorUnit val="1.0000000000000002E-2"/>
      </c:valAx>
      <c:valAx>
        <c:axId val="53484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534846032"/>
        <c:crosses val="autoZero"/>
        <c:crossBetween val="midCat"/>
        <c:minorUnit val="1"/>
      </c:valAx>
      <c:spPr>
        <a:noFill/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52998120257294945"/>
          <c:y val="0.14679059805699149"/>
          <c:w val="0.23922583547794188"/>
          <c:h val="0.12510348288654852"/>
        </c:manualLayout>
      </c:layout>
      <c:overlay val="1"/>
      <c:spPr>
        <a:solidFill>
          <a:schemeClr val="bg1"/>
        </a:solidFill>
        <a:ln w="12700">
          <a:solidFill>
            <a:schemeClr val="tx1"/>
          </a:solidFill>
        </a:ln>
      </c:spPr>
    </c:legend>
    <c:plotVisOnly val="1"/>
    <c:dispBlanksAs val="gap"/>
    <c:showDLblsOverMax val="0"/>
    <c:extLst/>
  </c:chart>
  <c:spPr>
    <a:noFill/>
    <a:ln>
      <a:noFill/>
    </a:ln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ja-JP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v>等ピッチプロペラ</c:v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Sheet1!$C$68:$C$87</c:f>
              <c:numCache>
                <c:formatCode>General</c:formatCode>
                <c:ptCount val="20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  <c:pt idx="12">
                  <c:v>0.65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</c:v>
                </c:pt>
                <c:pt idx="17">
                  <c:v>0.9</c:v>
                </c:pt>
                <c:pt idx="18">
                  <c:v>0.95</c:v>
                </c:pt>
                <c:pt idx="19">
                  <c:v>1</c:v>
                </c:pt>
              </c:numCache>
            </c:numRef>
          </c:xVal>
          <c:yVal>
            <c:numRef>
              <c:f>Sheet1!$I$68:$I$87</c:f>
              <c:numCache>
                <c:formatCode>General</c:formatCode>
                <c:ptCount val="20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1.2</c:v>
                </c:pt>
                <c:pt idx="12">
                  <c:v>1.2</c:v>
                </c:pt>
                <c:pt idx="13">
                  <c:v>1.2</c:v>
                </c:pt>
                <c:pt idx="14">
                  <c:v>1.2</c:v>
                </c:pt>
                <c:pt idx="15">
                  <c:v>1.2</c:v>
                </c:pt>
                <c:pt idx="16">
                  <c:v>1.2</c:v>
                </c:pt>
                <c:pt idx="17">
                  <c:v>1.2</c:v>
                </c:pt>
                <c:pt idx="18">
                  <c:v>1.2</c:v>
                </c:pt>
                <c:pt idx="19">
                  <c:v>1.2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C37-4F23-84D8-D3B7CDB68745}"/>
            </c:ext>
          </c:extLst>
        </c:ser>
        <c:ser>
          <c:idx val="0"/>
          <c:order val="1"/>
          <c:tx>
            <c:v>設計値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Sheet1!$C$31:$C$48</c:f>
              <c:numCache>
                <c:formatCode>General</c:formatCode>
                <c:ptCount val="18"/>
                <c:pt idx="0">
                  <c:v>0.13333333333333333</c:v>
                </c:pt>
                <c:pt idx="1">
                  <c:v>0.20016777500131971</c:v>
                </c:pt>
                <c:pt idx="2">
                  <c:v>0.26716780142653046</c:v>
                </c:pt>
                <c:pt idx="3">
                  <c:v>0.33370861567879934</c:v>
                </c:pt>
                <c:pt idx="4">
                  <c:v>0.39995637622929897</c:v>
                </c:pt>
                <c:pt idx="5">
                  <c:v>0.46663944247332106</c:v>
                </c:pt>
                <c:pt idx="6">
                  <c:v>0.53335062390981625</c:v>
                </c:pt>
                <c:pt idx="7">
                  <c:v>0.59991832768197717</c:v>
                </c:pt>
                <c:pt idx="8">
                  <c:v>0.66644158421648436</c:v>
                </c:pt>
                <c:pt idx="9">
                  <c:v>0.73281180105688581</c:v>
                </c:pt>
                <c:pt idx="10">
                  <c:v>0.79916359978550555</c:v>
                </c:pt>
                <c:pt idx="11">
                  <c:v>0.86548425320540145</c:v>
                </c:pt>
                <c:pt idx="12">
                  <c:v>0.93181588046503916</c:v>
                </c:pt>
                <c:pt idx="13">
                  <c:v>0.99819277918660687</c:v>
                </c:pt>
              </c:numCache>
            </c:numRef>
          </c:xVal>
          <c:yVal>
            <c:numRef>
              <c:f>Sheet1!$A$31:$A$48</c:f>
              <c:numCache>
                <c:formatCode>0.000</c:formatCode>
                <c:ptCount val="18"/>
                <c:pt idx="0">
                  <c:v>0.53614069716286739</c:v>
                </c:pt>
                <c:pt idx="1">
                  <c:v>0.79058552676997851</c:v>
                </c:pt>
                <c:pt idx="2">
                  <c:v>1.0356042759066901</c:v>
                </c:pt>
                <c:pt idx="3">
                  <c:v>1.2077761945427785</c:v>
                </c:pt>
                <c:pt idx="4">
                  <c:v>1.2527342064050062</c:v>
                </c:pt>
                <c:pt idx="5">
                  <c:v>1.2920722649633463</c:v>
                </c:pt>
                <c:pt idx="6">
                  <c:v>1.3326674653721184</c:v>
                </c:pt>
                <c:pt idx="7">
                  <c:v>1.3815267231285757</c:v>
                </c:pt>
                <c:pt idx="8">
                  <c:v>1.4075489339902163</c:v>
                </c:pt>
                <c:pt idx="9">
                  <c:v>1.4522515390843824</c:v>
                </c:pt>
                <c:pt idx="10">
                  <c:v>1.4796273983972679</c:v>
                </c:pt>
                <c:pt idx="11">
                  <c:v>1.4894731094294003</c:v>
                </c:pt>
                <c:pt idx="12">
                  <c:v>1.5322114270424894</c:v>
                </c:pt>
                <c:pt idx="13">
                  <c:v>1.5633914740631372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C37-4F23-84D8-D3B7CDB68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4846032"/>
        <c:axId val="534846352"/>
      </c:scatterChart>
      <c:valAx>
        <c:axId val="534846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534846352"/>
        <c:crosses val="autoZero"/>
        <c:crossBetween val="midCat"/>
        <c:majorUnit val="0.1"/>
        <c:minorUnit val="1.0000000000000002E-2"/>
      </c:valAx>
      <c:valAx>
        <c:axId val="53484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534846032"/>
        <c:crosses val="autoZero"/>
        <c:crossBetween val="midCat"/>
        <c:majorUnit val="0.1"/>
        <c:minorUnit val="1.0000000000000002E-2"/>
      </c:valAx>
      <c:spPr>
        <a:noFill/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46033362233978664"/>
          <c:y val="0.28689177254247489"/>
          <c:w val="0.20645050360351225"/>
          <c:h val="0.1397409190268229"/>
        </c:manualLayout>
      </c:layout>
      <c:overlay val="1"/>
      <c:spPr>
        <a:solidFill>
          <a:schemeClr val="bg1"/>
        </a:solidFill>
        <a:ln w="12700">
          <a:solidFill>
            <a:schemeClr val="tx1"/>
          </a:solidFill>
        </a:ln>
      </c:spPr>
    </c:legend>
    <c:plotVisOnly val="1"/>
    <c:dispBlanksAs val="gap"/>
    <c:showDLblsOverMax val="0"/>
    <c:extLst/>
  </c:chart>
  <c:spPr>
    <a:noFill/>
    <a:ln>
      <a:noFill/>
    </a:ln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ja-JP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08555555555556"/>
          <c:y val="4.8506944444444443E-2"/>
          <c:w val="0.73806555555555553"/>
          <c:h val="0.76541041666666665"/>
        </c:manualLayout>
      </c:layout>
      <c:scatterChart>
        <c:scatterStyle val="lineMarker"/>
        <c:varyColors val="0"/>
        <c:ser>
          <c:idx val="1"/>
          <c:order val="0"/>
          <c:xVal>
            <c:numRef>
              <c:f>Sheet1!$C$68:$C$87</c:f>
              <c:numCache>
                <c:formatCode>General</c:formatCode>
                <c:ptCount val="20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  <c:pt idx="12">
                  <c:v>0.65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</c:v>
                </c:pt>
                <c:pt idx="17">
                  <c:v>0.9</c:v>
                </c:pt>
                <c:pt idx="18">
                  <c:v>0.95</c:v>
                </c:pt>
                <c:pt idx="19">
                  <c:v>1</c:v>
                </c:pt>
              </c:numCache>
            </c:numRef>
          </c:xVal>
          <c:yVal>
            <c:numRef>
              <c:f>Sheet1!$H$68:$H$87</c:f>
              <c:numCache>
                <c:formatCode>General</c:formatCode>
                <c:ptCount val="20"/>
                <c:pt idx="0">
                  <c:v>82.542401745442831</c:v>
                </c:pt>
                <c:pt idx="1">
                  <c:v>75.329256947468636</c:v>
                </c:pt>
                <c:pt idx="2">
                  <c:v>68.560109498244941</c:v>
                </c:pt>
                <c:pt idx="3">
                  <c:v>62.363500666142961</c:v>
                </c:pt>
                <c:pt idx="4">
                  <c:v>56.795314343839109</c:v>
                </c:pt>
                <c:pt idx="5">
                  <c:v>51.853974012777456</c:v>
                </c:pt>
                <c:pt idx="6">
                  <c:v>47.501037657076886</c:v>
                </c:pt>
                <c:pt idx="7">
                  <c:v>43.679296229852653</c:v>
                </c:pt>
                <c:pt idx="8">
                  <c:v>40.325475095727015</c:v>
                </c:pt>
                <c:pt idx="9">
                  <c:v>37.377791611778157</c:v>
                </c:pt>
                <c:pt idx="10">
                  <c:v>34.779758352850614</c:v>
                </c:pt>
                <c:pt idx="11">
                  <c:v>32.481636590529753</c:v>
                </c:pt>
                <c:pt idx="12">
                  <c:v>30.440582747275108</c:v>
                </c:pt>
                <c:pt idx="13">
                  <c:v>28.620153422452358</c:v>
                </c:pt>
                <c:pt idx="14">
                  <c:v>26.98955384679784</c:v>
                </c:pt>
                <c:pt idx="15">
                  <c:v>25.522834353551847</c:v>
                </c:pt>
                <c:pt idx="16">
                  <c:v>24.19813344864766</c:v>
                </c:pt>
                <c:pt idx="17">
                  <c:v>22.997007671790531</c:v>
                </c:pt>
                <c:pt idx="18">
                  <c:v>21.903858238973456</c:v>
                </c:pt>
                <c:pt idx="19">
                  <c:v>20.90545006032378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7B1-4BBE-9A9A-5E7F9ECBB7FD}"/>
            </c:ext>
          </c:extLst>
        </c:ser>
        <c:ser>
          <c:idx val="0"/>
          <c:order val="1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Sheet1!$C$31:$C$48</c:f>
              <c:numCache>
                <c:formatCode>General</c:formatCode>
                <c:ptCount val="18"/>
                <c:pt idx="0">
                  <c:v>0.13333333333333333</c:v>
                </c:pt>
                <c:pt idx="1">
                  <c:v>0.20016777500131971</c:v>
                </c:pt>
                <c:pt idx="2">
                  <c:v>0.26716780142653046</c:v>
                </c:pt>
                <c:pt idx="3">
                  <c:v>0.33370861567879934</c:v>
                </c:pt>
                <c:pt idx="4">
                  <c:v>0.39995637622929897</c:v>
                </c:pt>
                <c:pt idx="5">
                  <c:v>0.46663944247332106</c:v>
                </c:pt>
                <c:pt idx="6">
                  <c:v>0.53335062390981625</c:v>
                </c:pt>
                <c:pt idx="7">
                  <c:v>0.59991832768197717</c:v>
                </c:pt>
                <c:pt idx="8">
                  <c:v>0.66644158421648436</c:v>
                </c:pt>
                <c:pt idx="9">
                  <c:v>0.73281180105688581</c:v>
                </c:pt>
                <c:pt idx="10">
                  <c:v>0.79916359978550555</c:v>
                </c:pt>
                <c:pt idx="11">
                  <c:v>0.86548425320540145</c:v>
                </c:pt>
                <c:pt idx="12">
                  <c:v>0.93181588046503916</c:v>
                </c:pt>
                <c:pt idx="13">
                  <c:v>0.99819277918660687</c:v>
                </c:pt>
              </c:numCache>
            </c:numRef>
          </c:xVal>
          <c:yVal>
            <c:numRef>
              <c:f>Sheet1!$B$31:$B$48</c:f>
              <c:numCache>
                <c:formatCode>0.00</c:formatCode>
                <c:ptCount val="18"/>
                <c:pt idx="0">
                  <c:v>52.000000000000007</c:v>
                </c:pt>
                <c:pt idx="1">
                  <c:v>51.500644149264318</c:v>
                </c:pt>
                <c:pt idx="2">
                  <c:v>50.976063495737158</c:v>
                </c:pt>
                <c:pt idx="3">
                  <c:v>49.041294299451522</c:v>
                </c:pt>
                <c:pt idx="4">
                  <c:v>44.914011741546958</c:v>
                </c:pt>
                <c:pt idx="5">
                  <c:v>41.391803056632298</c:v>
                </c:pt>
                <c:pt idx="6">
                  <c:v>38.497038195270633</c:v>
                </c:pt>
                <c:pt idx="7">
                  <c:v>36.242253598373644</c:v>
                </c:pt>
                <c:pt idx="8">
                  <c:v>33.91223372317441</c:v>
                </c:pt>
                <c:pt idx="9">
                  <c:v>32.244195337980969</c:v>
                </c:pt>
                <c:pt idx="10">
                  <c:v>30.512596703649756</c:v>
                </c:pt>
                <c:pt idx="11">
                  <c:v>28.714016572499379</c:v>
                </c:pt>
                <c:pt idx="12">
                  <c:v>27.627831055080676</c:v>
                </c:pt>
                <c:pt idx="13">
                  <c:v>26.498271492079137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7B1-4BBE-9A9A-5E7F9ECBB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4846032"/>
        <c:axId val="534846352"/>
      </c:scatterChart>
      <c:valAx>
        <c:axId val="534846032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4846352"/>
        <c:crosses val="autoZero"/>
        <c:crossBetween val="midCat"/>
      </c:valAx>
      <c:valAx>
        <c:axId val="53484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4846032"/>
        <c:crosses val="autoZero"/>
        <c:crossBetween val="midCat"/>
      </c:valAx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189916666666663"/>
          <c:y val="4.8506944444444443E-2"/>
          <c:w val="0.69125194444444449"/>
          <c:h val="0.78304930555555541"/>
        </c:manualLayout>
      </c:layout>
      <c:scatterChart>
        <c:scatterStyle val="lineMarker"/>
        <c:varyColors val="0"/>
        <c:ser>
          <c:idx val="1"/>
          <c:order val="0"/>
          <c:xVal>
            <c:numRef>
              <c:f>Sheet1!$C$68:$C$87</c:f>
              <c:numCache>
                <c:formatCode>General</c:formatCode>
                <c:ptCount val="20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  <c:pt idx="12">
                  <c:v>0.65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</c:v>
                </c:pt>
                <c:pt idx="17">
                  <c:v>0.9</c:v>
                </c:pt>
                <c:pt idx="18">
                  <c:v>0.95</c:v>
                </c:pt>
                <c:pt idx="19">
                  <c:v>1</c:v>
                </c:pt>
              </c:numCache>
            </c:numRef>
          </c:xVal>
          <c:yVal>
            <c:numRef>
              <c:f>Sheet1!$I$68:$I$87</c:f>
              <c:numCache>
                <c:formatCode>General</c:formatCode>
                <c:ptCount val="20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1.2</c:v>
                </c:pt>
                <c:pt idx="12">
                  <c:v>1.2</c:v>
                </c:pt>
                <c:pt idx="13">
                  <c:v>1.2</c:v>
                </c:pt>
                <c:pt idx="14">
                  <c:v>1.2</c:v>
                </c:pt>
                <c:pt idx="15">
                  <c:v>1.2</c:v>
                </c:pt>
                <c:pt idx="16">
                  <c:v>1.2</c:v>
                </c:pt>
                <c:pt idx="17">
                  <c:v>1.2</c:v>
                </c:pt>
                <c:pt idx="18">
                  <c:v>1.2</c:v>
                </c:pt>
                <c:pt idx="19">
                  <c:v>1.2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07A-4ABB-A5AD-DA43B610B947}"/>
            </c:ext>
          </c:extLst>
        </c:ser>
        <c:ser>
          <c:idx val="0"/>
          <c:order val="1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Sheet1!$C$31:$C$48</c:f>
              <c:numCache>
                <c:formatCode>General</c:formatCode>
                <c:ptCount val="18"/>
                <c:pt idx="0">
                  <c:v>0.13333333333333333</c:v>
                </c:pt>
                <c:pt idx="1">
                  <c:v>0.20016777500131971</c:v>
                </c:pt>
                <c:pt idx="2">
                  <c:v>0.26716780142653046</c:v>
                </c:pt>
                <c:pt idx="3">
                  <c:v>0.33370861567879934</c:v>
                </c:pt>
                <c:pt idx="4">
                  <c:v>0.39995637622929897</c:v>
                </c:pt>
                <c:pt idx="5">
                  <c:v>0.46663944247332106</c:v>
                </c:pt>
                <c:pt idx="6">
                  <c:v>0.53335062390981625</c:v>
                </c:pt>
                <c:pt idx="7">
                  <c:v>0.59991832768197717</c:v>
                </c:pt>
                <c:pt idx="8">
                  <c:v>0.66644158421648436</c:v>
                </c:pt>
                <c:pt idx="9">
                  <c:v>0.73281180105688581</c:v>
                </c:pt>
                <c:pt idx="10">
                  <c:v>0.79916359978550555</c:v>
                </c:pt>
                <c:pt idx="11">
                  <c:v>0.86548425320540145</c:v>
                </c:pt>
                <c:pt idx="12">
                  <c:v>0.93181588046503916</c:v>
                </c:pt>
                <c:pt idx="13">
                  <c:v>0.99819277918660687</c:v>
                </c:pt>
              </c:numCache>
            </c:numRef>
          </c:xVal>
          <c:yVal>
            <c:numRef>
              <c:f>Sheet1!$A$31:$A$48</c:f>
              <c:numCache>
                <c:formatCode>0.000</c:formatCode>
                <c:ptCount val="18"/>
                <c:pt idx="0">
                  <c:v>0.53614069716286739</c:v>
                </c:pt>
                <c:pt idx="1">
                  <c:v>0.79058552676997851</c:v>
                </c:pt>
                <c:pt idx="2">
                  <c:v>1.0356042759066901</c:v>
                </c:pt>
                <c:pt idx="3">
                  <c:v>1.2077761945427785</c:v>
                </c:pt>
                <c:pt idx="4">
                  <c:v>1.2527342064050062</c:v>
                </c:pt>
                <c:pt idx="5">
                  <c:v>1.2920722649633463</c:v>
                </c:pt>
                <c:pt idx="6">
                  <c:v>1.3326674653721184</c:v>
                </c:pt>
                <c:pt idx="7">
                  <c:v>1.3815267231285757</c:v>
                </c:pt>
                <c:pt idx="8">
                  <c:v>1.4075489339902163</c:v>
                </c:pt>
                <c:pt idx="9">
                  <c:v>1.4522515390843824</c:v>
                </c:pt>
                <c:pt idx="10">
                  <c:v>1.4796273983972679</c:v>
                </c:pt>
                <c:pt idx="11">
                  <c:v>1.4894731094294003</c:v>
                </c:pt>
                <c:pt idx="12">
                  <c:v>1.5322114270424894</c:v>
                </c:pt>
                <c:pt idx="13">
                  <c:v>1.5633914740631372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07A-4ABB-A5AD-DA43B610B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4846032"/>
        <c:axId val="534846352"/>
      </c:scatterChart>
      <c:valAx>
        <c:axId val="534846032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4846352"/>
        <c:crosses val="autoZero"/>
        <c:crossBetween val="midCat"/>
      </c:valAx>
      <c:valAx>
        <c:axId val="53484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4846032"/>
        <c:crosses val="autoZero"/>
        <c:crossBetween val="midCat"/>
      </c:valAx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755138888888889"/>
          <c:y val="7.7611111111111117E-2"/>
          <c:w val="0.76559972222222217"/>
          <c:h val="0.6458233333333333"/>
        </c:manualLayout>
      </c:layout>
      <c:scatterChart>
        <c:scatterStyle val="lineMarker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Sheet1!$C$31:$C$48</c:f>
              <c:numCache>
                <c:formatCode>General</c:formatCode>
                <c:ptCount val="18"/>
                <c:pt idx="0">
                  <c:v>0.13333333333333333</c:v>
                </c:pt>
                <c:pt idx="1">
                  <c:v>0.20016777500131971</c:v>
                </c:pt>
                <c:pt idx="2">
                  <c:v>0.26716780142653046</c:v>
                </c:pt>
                <c:pt idx="3">
                  <c:v>0.33370861567879934</c:v>
                </c:pt>
                <c:pt idx="4">
                  <c:v>0.39995637622929897</c:v>
                </c:pt>
                <c:pt idx="5">
                  <c:v>0.46663944247332106</c:v>
                </c:pt>
                <c:pt idx="6">
                  <c:v>0.53335062390981625</c:v>
                </c:pt>
                <c:pt idx="7">
                  <c:v>0.59991832768197717</c:v>
                </c:pt>
                <c:pt idx="8">
                  <c:v>0.66644158421648436</c:v>
                </c:pt>
                <c:pt idx="9">
                  <c:v>0.73281180105688581</c:v>
                </c:pt>
                <c:pt idx="10">
                  <c:v>0.79916359978550555</c:v>
                </c:pt>
                <c:pt idx="11">
                  <c:v>0.86548425320540145</c:v>
                </c:pt>
                <c:pt idx="12">
                  <c:v>0.93181588046503916</c:v>
                </c:pt>
                <c:pt idx="13">
                  <c:v>0.99819277918660687</c:v>
                </c:pt>
              </c:numCache>
            </c:numRef>
          </c:xVal>
          <c:yVal>
            <c:numRef>
              <c:f>Sheet1!$F$31:$F$48</c:f>
              <c:numCache>
                <c:formatCode>General</c:formatCode>
                <c:ptCount val="18"/>
                <c:pt idx="0">
                  <c:v>0</c:v>
                </c:pt>
                <c:pt idx="1">
                  <c:v>-1</c:v>
                </c:pt>
                <c:pt idx="2">
                  <c:v>-2</c:v>
                </c:pt>
                <c:pt idx="3">
                  <c:v>-2</c:v>
                </c:pt>
                <c:pt idx="4">
                  <c:v>-0.5</c:v>
                </c:pt>
                <c:pt idx="5">
                  <c:v>0.5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0.5</c:v>
                </c:pt>
                <c:pt idx="10">
                  <c:v>0</c:v>
                </c:pt>
                <c:pt idx="11">
                  <c:v>-0.5</c:v>
                </c:pt>
                <c:pt idx="12">
                  <c:v>-1.5</c:v>
                </c:pt>
                <c:pt idx="13">
                  <c:v>-2.5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8E6-4727-9E14-5A953A5F8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4846032"/>
        <c:axId val="534846352"/>
      </c:scatterChart>
      <c:valAx>
        <c:axId val="534846032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4846352"/>
        <c:crosses val="autoZero"/>
        <c:crossBetween val="midCat"/>
      </c:valAx>
      <c:valAx>
        <c:axId val="53484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4846032"/>
        <c:crosses val="autoZero"/>
        <c:crossBetween val="midCat"/>
      </c:valAx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737472222222214"/>
          <c:y val="7.7611111111111117E-2"/>
          <c:w val="0.62577638888888887"/>
          <c:h val="0.6528788888888889"/>
        </c:manualLayout>
      </c:layout>
      <c:scatterChart>
        <c:scatterStyle val="lineMarker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Sheet1!$C$31:$C$48</c:f>
              <c:numCache>
                <c:formatCode>General</c:formatCode>
                <c:ptCount val="18"/>
                <c:pt idx="0">
                  <c:v>0.13333333333333333</c:v>
                </c:pt>
                <c:pt idx="1">
                  <c:v>0.20016777500131971</c:v>
                </c:pt>
                <c:pt idx="2">
                  <c:v>0.26716780142653046</c:v>
                </c:pt>
                <c:pt idx="3">
                  <c:v>0.33370861567879934</c:v>
                </c:pt>
                <c:pt idx="4">
                  <c:v>0.39995637622929897</c:v>
                </c:pt>
                <c:pt idx="5">
                  <c:v>0.46663944247332106</c:v>
                </c:pt>
                <c:pt idx="6">
                  <c:v>0.53335062390981625</c:v>
                </c:pt>
                <c:pt idx="7">
                  <c:v>0.59991832768197717</c:v>
                </c:pt>
                <c:pt idx="8">
                  <c:v>0.66644158421648436</c:v>
                </c:pt>
                <c:pt idx="9">
                  <c:v>0.73281180105688581</c:v>
                </c:pt>
                <c:pt idx="10">
                  <c:v>0.79916359978550555</c:v>
                </c:pt>
                <c:pt idx="11">
                  <c:v>0.86548425320540145</c:v>
                </c:pt>
                <c:pt idx="12">
                  <c:v>0.93181588046503916</c:v>
                </c:pt>
                <c:pt idx="13">
                  <c:v>0.99819277918660687</c:v>
                </c:pt>
              </c:numCache>
            </c:numRef>
          </c:xVal>
          <c:yVal>
            <c:numRef>
              <c:f>Sheet1!$BI$31:$BI$48</c:f>
              <c:numCache>
                <c:formatCode>General</c:formatCode>
                <c:ptCount val="18"/>
                <c:pt idx="0">
                  <c:v>4.8134252207951082E-2</c:v>
                </c:pt>
                <c:pt idx="1">
                  <c:v>4.8953808857539277E-2</c:v>
                </c:pt>
                <c:pt idx="2">
                  <c:v>4.9801996243756377E-2</c:v>
                </c:pt>
                <c:pt idx="3">
                  <c:v>5.063407156850068E-2</c:v>
                </c:pt>
                <c:pt idx="4">
                  <c:v>5.1419727705144178E-2</c:v>
                </c:pt>
                <c:pt idx="5">
                  <c:v>5.2251785399966472E-2</c:v>
                </c:pt>
                <c:pt idx="6">
                  <c:v>5.3135723280034748E-2</c:v>
                </c:pt>
                <c:pt idx="7">
                  <c:v>5.4077322353592493E-2</c:v>
                </c:pt>
                <c:pt idx="8">
                  <c:v>5.505171645065924E-2</c:v>
                </c:pt>
                <c:pt idx="9">
                  <c:v>5.6093287022896565E-2</c:v>
                </c:pt>
                <c:pt idx="10">
                  <c:v>5.7174691913071278E-2</c:v>
                </c:pt>
                <c:pt idx="11">
                  <c:v>5.8298240854330906E-2</c:v>
                </c:pt>
                <c:pt idx="12">
                  <c:v>5.9504502201074949E-2</c:v>
                </c:pt>
                <c:pt idx="13">
                  <c:v>6.0762167519508539E-2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487-498F-A67E-13DB3D71D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4846032"/>
        <c:axId val="534846352"/>
      </c:scatterChart>
      <c:valAx>
        <c:axId val="534846032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4846352"/>
        <c:crosses val="autoZero"/>
        <c:crossBetween val="midCat"/>
      </c:valAx>
      <c:valAx>
        <c:axId val="53484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4846032"/>
        <c:crosses val="autoZero"/>
        <c:crossBetween val="midCat"/>
      </c:valAx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2"/>
          <c:order val="0"/>
          <c:spPr>
            <a:ln w="25400">
              <a:noFill/>
            </a:ln>
          </c:spPr>
          <c:marker>
            <c:symbol val="square"/>
            <c:size val="5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Sheet2!$E$7:$E$12</c:f>
              <c:numCache>
                <c:formatCode>General</c:formatCode>
                <c:ptCount val="6"/>
                <c:pt idx="0">
                  <c:v>0.33333333333333331</c:v>
                </c:pt>
                <c:pt idx="1">
                  <c:v>0.46666666666666667</c:v>
                </c:pt>
                <c:pt idx="2">
                  <c:v>0.6</c:v>
                </c:pt>
                <c:pt idx="3">
                  <c:v>0.73333333333333328</c:v>
                </c:pt>
                <c:pt idx="4">
                  <c:v>0.8666666666666667</c:v>
                </c:pt>
                <c:pt idx="5">
                  <c:v>1</c:v>
                </c:pt>
              </c:numCache>
            </c:numRef>
          </c:xVal>
          <c:yVal>
            <c:numRef>
              <c:f>Sheet2!$D$7:$D$12</c:f>
              <c:numCache>
                <c:formatCode>General</c:formatCode>
                <c:ptCount val="6"/>
                <c:pt idx="0">
                  <c:v>49</c:v>
                </c:pt>
                <c:pt idx="1">
                  <c:v>39</c:v>
                </c:pt>
                <c:pt idx="2">
                  <c:v>35</c:v>
                </c:pt>
                <c:pt idx="3">
                  <c:v>30.5</c:v>
                </c:pt>
                <c:pt idx="4">
                  <c:v>28</c:v>
                </c:pt>
                <c:pt idx="5">
                  <c:v>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EB7-462C-9CCD-DEF987112AED}"/>
            </c:ext>
          </c:extLst>
        </c:ser>
        <c:ser>
          <c:idx val="1"/>
          <c:order val="1"/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Sheet1!$C$68:$C$87</c:f>
              <c:numCache>
                <c:formatCode>General</c:formatCode>
                <c:ptCount val="20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  <c:pt idx="12">
                  <c:v>0.65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</c:v>
                </c:pt>
                <c:pt idx="17">
                  <c:v>0.9</c:v>
                </c:pt>
                <c:pt idx="18">
                  <c:v>0.95</c:v>
                </c:pt>
                <c:pt idx="19">
                  <c:v>1</c:v>
                </c:pt>
              </c:numCache>
            </c:numRef>
          </c:xVal>
          <c:yVal>
            <c:numRef>
              <c:f>Sheet1!$H$68:$H$87</c:f>
              <c:numCache>
                <c:formatCode>General</c:formatCode>
                <c:ptCount val="20"/>
                <c:pt idx="0">
                  <c:v>82.542401745442831</c:v>
                </c:pt>
                <c:pt idx="1">
                  <c:v>75.329256947468636</c:v>
                </c:pt>
                <c:pt idx="2">
                  <c:v>68.560109498244941</c:v>
                </c:pt>
                <c:pt idx="3">
                  <c:v>62.363500666142961</c:v>
                </c:pt>
                <c:pt idx="4">
                  <c:v>56.795314343839109</c:v>
                </c:pt>
                <c:pt idx="5">
                  <c:v>51.853974012777456</c:v>
                </c:pt>
                <c:pt idx="6">
                  <c:v>47.501037657076886</c:v>
                </c:pt>
                <c:pt idx="7">
                  <c:v>43.679296229852653</c:v>
                </c:pt>
                <c:pt idx="8">
                  <c:v>40.325475095727015</c:v>
                </c:pt>
                <c:pt idx="9">
                  <c:v>37.377791611778157</c:v>
                </c:pt>
                <c:pt idx="10">
                  <c:v>34.779758352850614</c:v>
                </c:pt>
                <c:pt idx="11">
                  <c:v>32.481636590529753</c:v>
                </c:pt>
                <c:pt idx="12">
                  <c:v>30.440582747275108</c:v>
                </c:pt>
                <c:pt idx="13">
                  <c:v>28.620153422452358</c:v>
                </c:pt>
                <c:pt idx="14">
                  <c:v>26.98955384679784</c:v>
                </c:pt>
                <c:pt idx="15">
                  <c:v>25.522834353551847</c:v>
                </c:pt>
                <c:pt idx="16">
                  <c:v>24.19813344864766</c:v>
                </c:pt>
                <c:pt idx="17">
                  <c:v>22.997007671790531</c:v>
                </c:pt>
                <c:pt idx="18">
                  <c:v>21.903858238973456</c:v>
                </c:pt>
                <c:pt idx="19">
                  <c:v>20.90545006032378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v>等ピッチプロペラ</c:v>
                </c15:tx>
              </c15:filteredSeriesTitle>
            </c:ext>
            <c:ext xmlns:c16="http://schemas.microsoft.com/office/drawing/2014/chart" uri="{C3380CC4-5D6E-409C-BE32-E72D297353CC}">
              <c16:uniqueId val="{00000002-2EB7-462C-9CCD-DEF987112AED}"/>
            </c:ext>
          </c:extLst>
        </c:ser>
        <c:ser>
          <c:idx val="0"/>
          <c:order val="2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Sheet1!$C$31:$C$48</c:f>
              <c:numCache>
                <c:formatCode>General</c:formatCode>
                <c:ptCount val="18"/>
                <c:pt idx="0">
                  <c:v>0.13333333333333333</c:v>
                </c:pt>
                <c:pt idx="1">
                  <c:v>0.20016777500131971</c:v>
                </c:pt>
                <c:pt idx="2">
                  <c:v>0.26716780142653046</c:v>
                </c:pt>
                <c:pt idx="3">
                  <c:v>0.33370861567879934</c:v>
                </c:pt>
                <c:pt idx="4">
                  <c:v>0.39995637622929897</c:v>
                </c:pt>
                <c:pt idx="5">
                  <c:v>0.46663944247332106</c:v>
                </c:pt>
                <c:pt idx="6">
                  <c:v>0.53335062390981625</c:v>
                </c:pt>
                <c:pt idx="7">
                  <c:v>0.59991832768197717</c:v>
                </c:pt>
                <c:pt idx="8">
                  <c:v>0.66644158421648436</c:v>
                </c:pt>
                <c:pt idx="9">
                  <c:v>0.73281180105688581</c:v>
                </c:pt>
                <c:pt idx="10">
                  <c:v>0.79916359978550555</c:v>
                </c:pt>
                <c:pt idx="11">
                  <c:v>0.86548425320540145</c:v>
                </c:pt>
                <c:pt idx="12">
                  <c:v>0.93181588046503916</c:v>
                </c:pt>
                <c:pt idx="13">
                  <c:v>0.99819277918660687</c:v>
                </c:pt>
              </c:numCache>
            </c:numRef>
          </c:xVal>
          <c:yVal>
            <c:numRef>
              <c:f>Sheet1!$B$31:$B$48</c:f>
              <c:numCache>
                <c:formatCode>0.00</c:formatCode>
                <c:ptCount val="18"/>
                <c:pt idx="0">
                  <c:v>52.000000000000007</c:v>
                </c:pt>
                <c:pt idx="1">
                  <c:v>51.500644149264318</c:v>
                </c:pt>
                <c:pt idx="2">
                  <c:v>50.976063495737158</c:v>
                </c:pt>
                <c:pt idx="3">
                  <c:v>49.041294299451522</c:v>
                </c:pt>
                <c:pt idx="4">
                  <c:v>44.914011741546958</c:v>
                </c:pt>
                <c:pt idx="5">
                  <c:v>41.391803056632298</c:v>
                </c:pt>
                <c:pt idx="6">
                  <c:v>38.497038195270633</c:v>
                </c:pt>
                <c:pt idx="7">
                  <c:v>36.242253598373644</c:v>
                </c:pt>
                <c:pt idx="8">
                  <c:v>33.91223372317441</c:v>
                </c:pt>
                <c:pt idx="9">
                  <c:v>32.244195337980969</c:v>
                </c:pt>
                <c:pt idx="10">
                  <c:v>30.512596703649756</c:v>
                </c:pt>
                <c:pt idx="11">
                  <c:v>28.714016572499379</c:v>
                </c:pt>
                <c:pt idx="12">
                  <c:v>27.627831055080676</c:v>
                </c:pt>
                <c:pt idx="13">
                  <c:v>26.498271492079137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v>設計値</c:v>
                </c15:tx>
              </c15:filteredSeriesTitle>
            </c:ext>
            <c:ext xmlns:c16="http://schemas.microsoft.com/office/drawing/2014/chart" uri="{C3380CC4-5D6E-409C-BE32-E72D297353CC}">
              <c16:uniqueId val="{00000004-2EB7-462C-9CCD-DEF987112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4846032"/>
        <c:axId val="534846352"/>
      </c:scatterChart>
      <c:valAx>
        <c:axId val="534846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534846352"/>
        <c:crosses val="autoZero"/>
        <c:crossBetween val="midCat"/>
        <c:majorUnit val="0.1"/>
        <c:minorUnit val="1.0000000000000002E-2"/>
      </c:valAx>
      <c:valAx>
        <c:axId val="53484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534846032"/>
        <c:crosses val="autoZero"/>
        <c:crossBetween val="midCat"/>
        <c:minorUnit val="1"/>
      </c:valAx>
      <c:spPr>
        <a:noFill/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52998120257294945"/>
          <c:y val="0.14679059805699149"/>
          <c:w val="0.23922583547794188"/>
          <c:h val="0.21417227198826863"/>
        </c:manualLayout>
      </c:layout>
      <c:overlay val="1"/>
      <c:spPr>
        <a:solidFill>
          <a:schemeClr val="bg1"/>
        </a:solidFill>
        <a:ln w="12700">
          <a:solidFill>
            <a:schemeClr val="tx1"/>
          </a:solidFill>
        </a:ln>
      </c:spPr>
    </c:legend>
    <c:plotVisOnly val="1"/>
    <c:dispBlanksAs val="gap"/>
    <c:showDLblsOverMax val="0"/>
    <c:extLst/>
  </c:chart>
  <c:spPr>
    <a:noFill/>
    <a:ln>
      <a:noFill/>
    </a:ln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F8B1A37-E3FB-493D-88D6-A30BA11D9117}">
  <sheetPr/>
  <sheetViews>
    <sheetView zoomScale="62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2BBD028-1890-4083-88BA-5FA3E394B59C}">
  <sheetPr/>
  <sheetViews>
    <sheetView zoomScale="6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image" Target="../media/image1.emf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9677" cy="6073468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1EF6EAA-0194-8EBE-4DDD-6817A3F1CD5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9677" cy="6073468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AF8716D-8B36-7181-E896-6E2F1A005E5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351370</xdr:colOff>
      <xdr:row>1</xdr:row>
      <xdr:rowOff>190503</xdr:rowOff>
    </xdr:from>
    <xdr:to>
      <xdr:col>14</xdr:col>
      <xdr:colOff>649370</xdr:colOff>
      <xdr:row>14</xdr:row>
      <xdr:rowOff>98703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6B7972D-532D-A69E-6026-43385F114B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304800</xdr:colOff>
      <xdr:row>1</xdr:row>
      <xdr:rowOff>126999</xdr:rowOff>
    </xdr:from>
    <xdr:to>
      <xdr:col>20</xdr:col>
      <xdr:colOff>602800</xdr:colOff>
      <xdr:row>14</xdr:row>
      <xdr:rowOff>35199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98E95D-BAE1-40A0-86EA-8BEC289FBC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330201</xdr:colOff>
      <xdr:row>15</xdr:row>
      <xdr:rowOff>16934</xdr:rowOff>
    </xdr:from>
    <xdr:to>
      <xdr:col>14</xdr:col>
      <xdr:colOff>628201</xdr:colOff>
      <xdr:row>22</xdr:row>
      <xdr:rowOff>216734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90A9EB2-38F2-4173-BB0C-28C69A39E3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313266</xdr:colOff>
      <xdr:row>15</xdr:row>
      <xdr:rowOff>8466</xdr:rowOff>
    </xdr:from>
    <xdr:to>
      <xdr:col>20</xdr:col>
      <xdr:colOff>611266</xdr:colOff>
      <xdr:row>22</xdr:row>
      <xdr:rowOff>208266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2DE06FD-FF11-4FBD-96D0-8B21F578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431799</xdr:colOff>
      <xdr:row>4</xdr:row>
      <xdr:rowOff>59266</xdr:rowOff>
    </xdr:from>
    <xdr:to>
      <xdr:col>10</xdr:col>
      <xdr:colOff>169334</xdr:colOff>
      <xdr:row>6</xdr:row>
      <xdr:rowOff>194732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82CBEFF-2E08-B025-F28C-8FD84B583A7B}"/>
            </a:ext>
          </a:extLst>
        </xdr:cNvPr>
        <xdr:cNvSpPr/>
      </xdr:nvSpPr>
      <xdr:spPr>
        <a:xfrm>
          <a:off x="7941732" y="973666"/>
          <a:ext cx="397935" cy="59266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翼角</a:t>
          </a:r>
          <a:endParaRPr kumimoji="1" lang="en-US" altLang="ja-JP" sz="1100">
            <a:solidFill>
              <a:schemeClr val="tx1"/>
            </a:solidFill>
          </a:endParaRPr>
        </a:p>
        <a:p>
          <a:pPr algn="ctr"/>
          <a:r>
            <a:rPr kumimoji="1" lang="ja-JP" altLang="en-US" sz="1100">
              <a:solidFill>
                <a:schemeClr val="tx1"/>
              </a:solidFill>
            </a:rPr>
            <a:t>（度）</a:t>
          </a:r>
        </a:p>
      </xdr:txBody>
    </xdr:sp>
    <xdr:clientData/>
  </xdr:twoCellAnchor>
  <xdr:twoCellAnchor>
    <xdr:from>
      <xdr:col>9</xdr:col>
      <xdr:colOff>380999</xdr:colOff>
      <xdr:row>16</xdr:row>
      <xdr:rowOff>160865</xdr:rowOff>
    </xdr:from>
    <xdr:to>
      <xdr:col>10</xdr:col>
      <xdr:colOff>118534</xdr:colOff>
      <xdr:row>19</xdr:row>
      <xdr:rowOff>67731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156A81AE-3C50-4E00-A618-FD0892EC75C6}"/>
            </a:ext>
          </a:extLst>
        </xdr:cNvPr>
        <xdr:cNvSpPr/>
      </xdr:nvSpPr>
      <xdr:spPr>
        <a:xfrm>
          <a:off x="7890932" y="3818465"/>
          <a:ext cx="397935" cy="59266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/>
        <a:lstStyle/>
        <a:p>
          <a:pPr algn="ctr"/>
          <a:r>
            <a:rPr kumimoji="1" lang="en-US" altLang="ja-JP" sz="1100">
              <a:solidFill>
                <a:schemeClr val="tx1"/>
              </a:solidFill>
            </a:rPr>
            <a:t>s</a:t>
          </a:r>
        </a:p>
        <a:p>
          <a:pPr algn="ctr"/>
          <a:r>
            <a:rPr kumimoji="1" lang="ja-JP" altLang="en-US" sz="1100">
              <a:solidFill>
                <a:schemeClr val="tx1"/>
              </a:solidFill>
            </a:rPr>
            <a:t>（</a:t>
          </a:r>
          <a:r>
            <a:rPr kumimoji="1" lang="en-US" altLang="ja-JP" sz="1100">
              <a:solidFill>
                <a:schemeClr val="tx1"/>
              </a:solidFill>
            </a:rPr>
            <a:t>mm</a:t>
          </a:r>
          <a:r>
            <a:rPr kumimoji="1" lang="ja-JP" altLang="en-US" sz="1100">
              <a:solidFill>
                <a:schemeClr val="tx1"/>
              </a:solidFill>
            </a:rPr>
            <a:t>）</a:t>
          </a:r>
        </a:p>
      </xdr:txBody>
    </xdr:sp>
    <xdr:clientData/>
  </xdr:twoCellAnchor>
  <xdr:twoCellAnchor>
    <xdr:from>
      <xdr:col>15</xdr:col>
      <xdr:colOff>347133</xdr:colOff>
      <xdr:row>16</xdr:row>
      <xdr:rowOff>135466</xdr:rowOff>
    </xdr:from>
    <xdr:to>
      <xdr:col>16</xdr:col>
      <xdr:colOff>465667</xdr:colOff>
      <xdr:row>19</xdr:row>
      <xdr:rowOff>42332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4E429626-5013-4E21-ACB0-65808FCB9650}"/>
            </a:ext>
          </a:extLst>
        </xdr:cNvPr>
        <xdr:cNvSpPr/>
      </xdr:nvSpPr>
      <xdr:spPr>
        <a:xfrm>
          <a:off x="11819466" y="3793066"/>
          <a:ext cx="778934" cy="59266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キャンバー</a:t>
          </a:r>
          <a:endParaRPr kumimoji="1" lang="en-US" altLang="ja-JP" sz="1100">
            <a:solidFill>
              <a:schemeClr val="tx1"/>
            </a:solidFill>
          </a:endParaRPr>
        </a:p>
        <a:p>
          <a:pPr algn="ctr"/>
          <a:r>
            <a:rPr kumimoji="1" lang="en-US" altLang="ja-JP" sz="1100">
              <a:solidFill>
                <a:schemeClr val="tx1"/>
              </a:solidFill>
            </a:rPr>
            <a:t>f/c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186267</xdr:colOff>
      <xdr:row>4</xdr:row>
      <xdr:rowOff>135466</xdr:rowOff>
    </xdr:from>
    <xdr:to>
      <xdr:col>16</xdr:col>
      <xdr:colOff>296334</xdr:colOff>
      <xdr:row>7</xdr:row>
      <xdr:rowOff>42332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AD0427D2-2C82-4EBF-AC96-0A8FC52BD639}"/>
            </a:ext>
          </a:extLst>
        </xdr:cNvPr>
        <xdr:cNvSpPr/>
      </xdr:nvSpPr>
      <xdr:spPr>
        <a:xfrm>
          <a:off x="11658600" y="1049866"/>
          <a:ext cx="770467" cy="59266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ピッチ比</a:t>
          </a:r>
          <a:endParaRPr kumimoji="1" lang="en-US" altLang="ja-JP" sz="1100">
            <a:solidFill>
              <a:schemeClr val="tx1"/>
            </a:solidFill>
          </a:endParaRPr>
        </a:p>
        <a:p>
          <a:pPr algn="ctr"/>
          <a:r>
            <a:rPr kumimoji="1" lang="en-US" altLang="ja-JP" sz="1100">
              <a:solidFill>
                <a:schemeClr val="tx1"/>
              </a:solidFill>
            </a:rPr>
            <a:t>P/D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118533</xdr:colOff>
      <xdr:row>21</xdr:row>
      <xdr:rowOff>169334</xdr:rowOff>
    </xdr:from>
    <xdr:to>
      <xdr:col>12</xdr:col>
      <xdr:colOff>626534</xdr:colOff>
      <xdr:row>22</xdr:row>
      <xdr:rowOff>211668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36BC59FE-3D3E-457E-92EB-277080974EA0}"/>
            </a:ext>
          </a:extLst>
        </xdr:cNvPr>
        <xdr:cNvSpPr/>
      </xdr:nvSpPr>
      <xdr:spPr>
        <a:xfrm>
          <a:off x="9609666" y="4969934"/>
          <a:ext cx="508001" cy="27093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半径比</a:t>
          </a:r>
        </a:p>
      </xdr:txBody>
    </xdr:sp>
    <xdr:clientData/>
  </xdr:twoCellAnchor>
  <xdr:twoCellAnchor>
    <xdr:from>
      <xdr:col>18</xdr:col>
      <xdr:colOff>347132</xdr:colOff>
      <xdr:row>21</xdr:row>
      <xdr:rowOff>160867</xdr:rowOff>
    </xdr:from>
    <xdr:to>
      <xdr:col>19</xdr:col>
      <xdr:colOff>194733</xdr:colOff>
      <xdr:row>22</xdr:row>
      <xdr:rowOff>203201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33CCAD7-9A5E-4A2B-8DC4-8C756AB919DD}"/>
            </a:ext>
          </a:extLst>
        </xdr:cNvPr>
        <xdr:cNvSpPr/>
      </xdr:nvSpPr>
      <xdr:spPr>
        <a:xfrm>
          <a:off x="13800665" y="4961467"/>
          <a:ext cx="508001" cy="27093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半径比</a:t>
          </a:r>
        </a:p>
      </xdr:txBody>
    </xdr:sp>
    <xdr:clientData/>
  </xdr:twoCellAnchor>
  <xdr:twoCellAnchor>
    <xdr:from>
      <xdr:col>18</xdr:col>
      <xdr:colOff>279399</xdr:colOff>
      <xdr:row>13</xdr:row>
      <xdr:rowOff>0</xdr:rowOff>
    </xdr:from>
    <xdr:to>
      <xdr:col>19</xdr:col>
      <xdr:colOff>127000</xdr:colOff>
      <xdr:row>14</xdr:row>
      <xdr:rowOff>42334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8F68ECC7-FC4E-42A6-A8A1-212D61008415}"/>
            </a:ext>
          </a:extLst>
        </xdr:cNvPr>
        <xdr:cNvSpPr/>
      </xdr:nvSpPr>
      <xdr:spPr>
        <a:xfrm>
          <a:off x="13732932" y="2971800"/>
          <a:ext cx="508001" cy="27093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半径比</a:t>
          </a:r>
        </a:p>
      </xdr:txBody>
    </xdr:sp>
    <xdr:clientData/>
  </xdr:twoCellAnchor>
  <xdr:twoCellAnchor>
    <xdr:from>
      <xdr:col>12</xdr:col>
      <xdr:colOff>194733</xdr:colOff>
      <xdr:row>12</xdr:row>
      <xdr:rowOff>203200</xdr:rowOff>
    </xdr:from>
    <xdr:to>
      <xdr:col>13</xdr:col>
      <xdr:colOff>42334</xdr:colOff>
      <xdr:row>14</xdr:row>
      <xdr:rowOff>16934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79642CCA-59C4-4DD1-A4D1-43387E240971}"/>
            </a:ext>
          </a:extLst>
        </xdr:cNvPr>
        <xdr:cNvSpPr/>
      </xdr:nvSpPr>
      <xdr:spPr>
        <a:xfrm>
          <a:off x="9685866" y="2946400"/>
          <a:ext cx="508001" cy="27093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半径比</a:t>
          </a:r>
        </a:p>
      </xdr:txBody>
    </xdr:sp>
    <xdr:clientData/>
  </xdr:twoCellAnchor>
  <xdr:twoCellAnchor editAs="oneCell">
    <xdr:from>
      <xdr:col>4</xdr:col>
      <xdr:colOff>321733</xdr:colOff>
      <xdr:row>3</xdr:row>
      <xdr:rowOff>0</xdr:rowOff>
    </xdr:from>
    <xdr:to>
      <xdr:col>9</xdr:col>
      <xdr:colOff>393962</xdr:colOff>
      <xdr:row>13</xdr:row>
      <xdr:rowOff>156633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A8FCC445-BA8E-BEFB-CFE4-76ED47B72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2600" y="685800"/>
          <a:ext cx="3611295" cy="24426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283633</xdr:colOff>
      <xdr:row>2</xdr:row>
      <xdr:rowOff>203200</xdr:rowOff>
    </xdr:from>
    <xdr:to>
      <xdr:col>15</xdr:col>
      <xdr:colOff>232833</xdr:colOff>
      <xdr:row>16</xdr:row>
      <xdr:rowOff>139700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A8C8BCF-A2CC-709E-07AB-6958C9752C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8A3F3-13B6-46EB-8927-33FD4032CD5D}">
  <dimension ref="A1:BI87"/>
  <sheetViews>
    <sheetView showGridLines="0" tabSelected="1" zoomScale="75" zoomScaleNormal="75" workbookViewId="0">
      <selection activeCell="A3" sqref="A3"/>
    </sheetView>
  </sheetViews>
  <sheetFormatPr defaultRowHeight="18" x14ac:dyDescent="0.55000000000000004"/>
  <cols>
    <col min="1" max="1" width="16" customWidth="1"/>
    <col min="2" max="2" width="13" customWidth="1"/>
    <col min="3" max="3" width="11.58203125" customWidth="1"/>
    <col min="4" max="4" width="11.5" customWidth="1"/>
    <col min="6" max="6" width="10.33203125" bestFit="1" customWidth="1"/>
    <col min="7" max="7" width="10.08203125" customWidth="1"/>
  </cols>
  <sheetData>
    <row r="1" spans="1:8" x14ac:dyDescent="0.55000000000000004">
      <c r="A1" t="s">
        <v>103</v>
      </c>
      <c r="G1" s="4">
        <v>44762</v>
      </c>
      <c r="H1" t="s">
        <v>82</v>
      </c>
    </row>
    <row r="2" spans="1:8" x14ac:dyDescent="0.55000000000000004">
      <c r="E2" s="1"/>
      <c r="F2" t="s">
        <v>83</v>
      </c>
    </row>
    <row r="4" spans="1:8" x14ac:dyDescent="0.55000000000000004">
      <c r="A4" t="s">
        <v>0</v>
      </c>
      <c r="B4" t="s">
        <v>1</v>
      </c>
      <c r="C4" t="s">
        <v>2</v>
      </c>
      <c r="D4" s="1">
        <v>150</v>
      </c>
    </row>
    <row r="5" spans="1:8" x14ac:dyDescent="0.55000000000000004">
      <c r="A5" t="s">
        <v>3</v>
      </c>
      <c r="B5" t="s">
        <v>4</v>
      </c>
      <c r="D5" s="1">
        <v>1.2</v>
      </c>
    </row>
    <row r="6" spans="1:8" x14ac:dyDescent="0.55000000000000004">
      <c r="A6" t="s">
        <v>12</v>
      </c>
      <c r="B6" t="s">
        <v>14</v>
      </c>
      <c r="C6" t="s">
        <v>2</v>
      </c>
      <c r="D6" s="1">
        <v>30</v>
      </c>
    </row>
    <row r="7" spans="1:8" x14ac:dyDescent="0.55000000000000004">
      <c r="A7" t="s">
        <v>102</v>
      </c>
      <c r="B7" t="s">
        <v>13</v>
      </c>
      <c r="C7" t="s">
        <v>2</v>
      </c>
      <c r="D7" s="1">
        <v>40</v>
      </c>
    </row>
    <row r="8" spans="1:8" x14ac:dyDescent="0.55000000000000004">
      <c r="A8" t="s">
        <v>17</v>
      </c>
      <c r="B8" t="s">
        <v>15</v>
      </c>
      <c r="C8" t="s">
        <v>2</v>
      </c>
      <c r="D8" s="1">
        <v>80</v>
      </c>
    </row>
    <row r="9" spans="1:8" x14ac:dyDescent="0.55000000000000004">
      <c r="A9" t="s">
        <v>5</v>
      </c>
      <c r="B9" t="s">
        <v>6</v>
      </c>
      <c r="C9" t="s">
        <v>2</v>
      </c>
      <c r="D9" s="1">
        <v>10</v>
      </c>
    </row>
    <row r="10" spans="1:8" x14ac:dyDescent="0.55000000000000004">
      <c r="B10" t="s">
        <v>20</v>
      </c>
      <c r="C10" t="s">
        <v>2</v>
      </c>
      <c r="D10" s="1">
        <v>10</v>
      </c>
    </row>
    <row r="11" spans="1:8" x14ac:dyDescent="0.55000000000000004">
      <c r="B11" t="s">
        <v>7</v>
      </c>
      <c r="C11" t="s">
        <v>2</v>
      </c>
      <c r="D11">
        <f>D4/2</f>
        <v>75</v>
      </c>
    </row>
    <row r="12" spans="1:8" x14ac:dyDescent="0.55000000000000004">
      <c r="B12" t="s">
        <v>8</v>
      </c>
      <c r="C12" t="s">
        <v>9</v>
      </c>
      <c r="D12" s="1">
        <v>52</v>
      </c>
    </row>
    <row r="13" spans="1:8" x14ac:dyDescent="0.55000000000000004">
      <c r="C13" t="s">
        <v>10</v>
      </c>
      <c r="D13">
        <f>D12/180*PI()</f>
        <v>0.9075712110370513</v>
      </c>
    </row>
    <row r="14" spans="1:8" x14ac:dyDescent="0.55000000000000004">
      <c r="B14" t="s">
        <v>11</v>
      </c>
      <c r="C14" t="s">
        <v>9</v>
      </c>
      <c r="D14" s="1">
        <v>15</v>
      </c>
    </row>
    <row r="15" spans="1:8" x14ac:dyDescent="0.55000000000000004">
      <c r="C15" t="s">
        <v>10</v>
      </c>
      <c r="D15">
        <f>D14/180*PI()</f>
        <v>0.26179938779914941</v>
      </c>
    </row>
    <row r="16" spans="1:8" x14ac:dyDescent="0.55000000000000004">
      <c r="B16" t="s">
        <v>16</v>
      </c>
      <c r="C16" t="s">
        <v>10</v>
      </c>
      <c r="D16">
        <f>ASIN((D7-D6)/D8)</f>
        <v>0.12532783116806537</v>
      </c>
    </row>
    <row r="17" spans="1:61" x14ac:dyDescent="0.55000000000000004">
      <c r="C17" t="s">
        <v>9</v>
      </c>
      <c r="D17">
        <f>D16/PI()*180</f>
        <v>7.1807557814582799</v>
      </c>
    </row>
    <row r="18" spans="1:61" x14ac:dyDescent="0.55000000000000004">
      <c r="B18" t="s">
        <v>18</v>
      </c>
      <c r="C18" t="s">
        <v>2</v>
      </c>
      <c r="D18">
        <f>D8*COS(D16)</f>
        <v>79.372539331937716</v>
      </c>
    </row>
    <row r="19" spans="1:61" x14ac:dyDescent="0.55000000000000004">
      <c r="B19" t="s">
        <v>19</v>
      </c>
      <c r="C19" t="s">
        <v>2</v>
      </c>
      <c r="D19">
        <f>D10*COS(D16)</f>
        <v>9.9215674164922145</v>
      </c>
    </row>
    <row r="20" spans="1:61" x14ac:dyDescent="0.55000000000000004">
      <c r="B20" t="s">
        <v>21</v>
      </c>
      <c r="C20" t="s">
        <v>2</v>
      </c>
      <c r="D20">
        <f>D21+D8</f>
        <v>320.00000000000006</v>
      </c>
    </row>
    <row r="21" spans="1:61" x14ac:dyDescent="0.55000000000000004">
      <c r="B21" t="s">
        <v>84</v>
      </c>
      <c r="C21" t="s">
        <v>85</v>
      </c>
      <c r="D21">
        <f>D8/(D7/D6-1)</f>
        <v>240.00000000000006</v>
      </c>
    </row>
    <row r="22" spans="1:61" x14ac:dyDescent="0.55000000000000004">
      <c r="B22" t="s">
        <v>22</v>
      </c>
      <c r="C22" t="s">
        <v>10</v>
      </c>
      <c r="D22">
        <f>2*PI()*D7/D20</f>
        <v>0.78539816339744817</v>
      </c>
    </row>
    <row r="23" spans="1:61" x14ac:dyDescent="0.55000000000000004">
      <c r="C23" t="s">
        <v>9</v>
      </c>
      <c r="D23">
        <f>D22/PI()*180</f>
        <v>44.999999999999993</v>
      </c>
    </row>
    <row r="24" spans="1:61" x14ac:dyDescent="0.55000000000000004">
      <c r="B24" t="s">
        <v>23</v>
      </c>
      <c r="C24" t="s">
        <v>2</v>
      </c>
      <c r="D24">
        <f>(D20-D10)*D22/2/PI()</f>
        <v>38.75</v>
      </c>
    </row>
    <row r="25" spans="1:61" x14ac:dyDescent="0.55000000000000004">
      <c r="B25" t="s">
        <v>89</v>
      </c>
      <c r="C25" t="s">
        <v>90</v>
      </c>
      <c r="D25">
        <f>ASIN(D7/D20/COS(D16))</f>
        <v>0.12632386314228169</v>
      </c>
    </row>
    <row r="26" spans="1:61" x14ac:dyDescent="0.55000000000000004">
      <c r="C26" t="s">
        <v>91</v>
      </c>
      <c r="D26">
        <f>D25/PI()*180</f>
        <v>7.2378242098409586</v>
      </c>
    </row>
    <row r="29" spans="1:61" x14ac:dyDescent="0.55000000000000004">
      <c r="A29" t="s">
        <v>3</v>
      </c>
      <c r="B29" t="s">
        <v>75</v>
      </c>
      <c r="C29" t="s">
        <v>73</v>
      </c>
      <c r="D29" t="s">
        <v>74</v>
      </c>
      <c r="E29" t="s">
        <v>24</v>
      </c>
      <c r="F29" t="s">
        <v>25</v>
      </c>
      <c r="G29" t="s">
        <v>86</v>
      </c>
      <c r="H29" t="s">
        <v>26</v>
      </c>
      <c r="I29" t="s">
        <v>27</v>
      </c>
      <c r="J29" t="s">
        <v>28</v>
      </c>
      <c r="K29" t="s">
        <v>29</v>
      </c>
      <c r="L29" t="s">
        <v>30</v>
      </c>
      <c r="M29" t="s">
        <v>35</v>
      </c>
      <c r="O29" t="s">
        <v>34</v>
      </c>
      <c r="Q29" t="s">
        <v>31</v>
      </c>
      <c r="R29" t="s">
        <v>32</v>
      </c>
      <c r="S29" t="s">
        <v>33</v>
      </c>
      <c r="T29" t="s">
        <v>56</v>
      </c>
      <c r="U29" t="s">
        <v>55</v>
      </c>
      <c r="V29" t="s">
        <v>57</v>
      </c>
      <c r="W29" t="s">
        <v>36</v>
      </c>
      <c r="X29" t="s">
        <v>37</v>
      </c>
      <c r="Y29" t="s">
        <v>38</v>
      </c>
      <c r="Z29" t="s">
        <v>39</v>
      </c>
      <c r="AA29" t="s">
        <v>40</v>
      </c>
      <c r="AB29" t="s">
        <v>41</v>
      </c>
      <c r="AC29" t="s">
        <v>58</v>
      </c>
      <c r="AD29" t="s">
        <v>59</v>
      </c>
      <c r="AE29" t="s">
        <v>60</v>
      </c>
      <c r="AF29" t="s">
        <v>42</v>
      </c>
      <c r="AG29" t="s">
        <v>43</v>
      </c>
      <c r="AH29" t="s">
        <v>44</v>
      </c>
      <c r="AI29" t="s">
        <v>61</v>
      </c>
      <c r="AJ29" t="s">
        <v>62</v>
      </c>
      <c r="AK29" t="s">
        <v>63</v>
      </c>
      <c r="AL29" t="s">
        <v>45</v>
      </c>
      <c r="AM29" t="s">
        <v>46</v>
      </c>
      <c r="AN29" t="s">
        <v>47</v>
      </c>
      <c r="AO29" t="s">
        <v>48</v>
      </c>
      <c r="AP29" t="s">
        <v>49</v>
      </c>
      <c r="AQ29" t="s">
        <v>50</v>
      </c>
      <c r="AR29" t="s">
        <v>64</v>
      </c>
      <c r="AS29" t="s">
        <v>65</v>
      </c>
      <c r="AT29" t="s">
        <v>66</v>
      </c>
      <c r="AU29" t="s">
        <v>51</v>
      </c>
      <c r="AW29" t="s">
        <v>52</v>
      </c>
      <c r="AX29" t="s">
        <v>53</v>
      </c>
      <c r="AY29" t="s">
        <v>54</v>
      </c>
      <c r="AZ29" t="s">
        <v>67</v>
      </c>
      <c r="BA29" t="s">
        <v>68</v>
      </c>
      <c r="BB29" t="s">
        <v>69</v>
      </c>
      <c r="BC29" t="s">
        <v>70</v>
      </c>
      <c r="BE29" t="s">
        <v>92</v>
      </c>
      <c r="BF29" t="s">
        <v>88</v>
      </c>
      <c r="BG29" t="s">
        <v>87</v>
      </c>
      <c r="BH29" t="s">
        <v>93</v>
      </c>
      <c r="BI29" t="s">
        <v>94</v>
      </c>
    </row>
    <row r="30" spans="1:61" x14ac:dyDescent="0.55000000000000004">
      <c r="A30" t="s">
        <v>4</v>
      </c>
      <c r="B30" t="s">
        <v>9</v>
      </c>
      <c r="D30" t="s">
        <v>2</v>
      </c>
      <c r="E30" t="s">
        <v>2</v>
      </c>
      <c r="F30" t="s">
        <v>2</v>
      </c>
      <c r="G30" t="s">
        <v>85</v>
      </c>
      <c r="H30" t="s">
        <v>2</v>
      </c>
      <c r="I30" t="s">
        <v>2</v>
      </c>
      <c r="J30" t="s">
        <v>2</v>
      </c>
      <c r="K30" t="s">
        <v>2</v>
      </c>
      <c r="L30" t="s">
        <v>2</v>
      </c>
      <c r="M30" t="s">
        <v>10</v>
      </c>
      <c r="N30" t="s">
        <v>9</v>
      </c>
      <c r="O30" t="s">
        <v>10</v>
      </c>
      <c r="P30" t="s">
        <v>9</v>
      </c>
      <c r="Q30" t="s">
        <v>2</v>
      </c>
      <c r="R30" t="s">
        <v>2</v>
      </c>
      <c r="S30" t="s">
        <v>2</v>
      </c>
      <c r="W30" t="s">
        <v>2</v>
      </c>
      <c r="X30" t="s">
        <v>2</v>
      </c>
      <c r="Y30" t="s">
        <v>2</v>
      </c>
      <c r="Z30" t="s">
        <v>2</v>
      </c>
      <c r="AA30" t="s">
        <v>2</v>
      </c>
      <c r="AB30" t="s">
        <v>2</v>
      </c>
      <c r="AF30" t="s">
        <v>2</v>
      </c>
      <c r="AG30" t="s">
        <v>2</v>
      </c>
      <c r="AH30" t="s">
        <v>2</v>
      </c>
      <c r="AL30" t="s">
        <v>2</v>
      </c>
      <c r="AM30" t="s">
        <v>2</v>
      </c>
      <c r="AN30" t="s">
        <v>2</v>
      </c>
      <c r="AO30" t="s">
        <v>2</v>
      </c>
      <c r="AP30" t="s">
        <v>2</v>
      </c>
      <c r="AQ30" t="s">
        <v>2</v>
      </c>
      <c r="AU30" t="s">
        <v>10</v>
      </c>
      <c r="AV30" t="s">
        <v>9</v>
      </c>
      <c r="AW30" t="s">
        <v>2</v>
      </c>
      <c r="AX30" t="s">
        <v>2</v>
      </c>
      <c r="AY30" t="s">
        <v>2</v>
      </c>
      <c r="BC30" t="s">
        <v>71</v>
      </c>
      <c r="BD30" t="s">
        <v>72</v>
      </c>
      <c r="BE30" t="s">
        <v>85</v>
      </c>
      <c r="BF30" t="s">
        <v>85</v>
      </c>
      <c r="BG30" t="s">
        <v>85</v>
      </c>
      <c r="BH30" t="s">
        <v>85</v>
      </c>
    </row>
    <row r="31" spans="1:61" x14ac:dyDescent="0.55000000000000004">
      <c r="A31" s="2">
        <f>PI()*TAN(B31/180*PI())*C31</f>
        <v>0.53614069716286739</v>
      </c>
      <c r="B31" s="3">
        <f t="shared" ref="B31:B44" si="0">BD31</f>
        <v>52.000000000000007</v>
      </c>
      <c r="C31">
        <f t="shared" ref="C31:C44" si="1">D31/$D$11</f>
        <v>0.13333333333333333</v>
      </c>
      <c r="D31">
        <f t="shared" ref="D31:D44" si="2">AY31</f>
        <v>10</v>
      </c>
      <c r="E31" s="1">
        <v>0</v>
      </c>
      <c r="F31" s="1">
        <v>0</v>
      </c>
      <c r="G31" s="1">
        <v>16</v>
      </c>
      <c r="H31">
        <f>-E31*SIN($D$15)-F31*COS($D$15)</f>
        <v>0</v>
      </c>
      <c r="I31">
        <f>E31*COS($D$15)-$D$20+$D$10-F31*SIN($D$15)</f>
        <v>-310.00000000000006</v>
      </c>
      <c r="J31">
        <f>-SQRT(H31^2+I31^2)+$D$20</f>
        <v>10</v>
      </c>
      <c r="K31">
        <f>J31*COS($D$16)</f>
        <v>9.9215674164922145</v>
      </c>
      <c r="L31">
        <f>($D$20-J31)*$D$22/2/PI()</f>
        <v>38.75</v>
      </c>
      <c r="M31">
        <f>ATAN(H31/I31)</f>
        <v>0</v>
      </c>
      <c r="N31">
        <f>M31/PI()*180</f>
        <v>0</v>
      </c>
      <c r="O31">
        <f>($D$20-J31)*M31/L31</f>
        <v>0</v>
      </c>
      <c r="P31">
        <f>O31/PI()*180</f>
        <v>0</v>
      </c>
      <c r="Q31">
        <f>-L31*SIN(O31)</f>
        <v>0</v>
      </c>
      <c r="R31">
        <f>-L31*COS(O31)</f>
        <v>-38.75</v>
      </c>
      <c r="S31">
        <f>K31-$D$19</f>
        <v>0</v>
      </c>
      <c r="T31">
        <f t="shared" ref="T31" si="3">-SIN(O31)*COS($D$16)</f>
        <v>0</v>
      </c>
      <c r="U31">
        <f t="shared" ref="U31" si="4">-COS(O31)*COS($D$16)</f>
        <v>-0.99215674164922152</v>
      </c>
      <c r="V31">
        <f>SIN($D$16)</f>
        <v>0.12499999999999997</v>
      </c>
      <c r="W31">
        <f>Q31</f>
        <v>0</v>
      </c>
      <c r="X31">
        <f>R31+$D$24</f>
        <v>0</v>
      </c>
      <c r="Y31">
        <f>S31</f>
        <v>0</v>
      </c>
      <c r="Z31">
        <f>W31</f>
        <v>0</v>
      </c>
      <c r="AA31">
        <f>COS($D$16)*X31-SIN($D$16)*Y31</f>
        <v>0</v>
      </c>
      <c r="AB31">
        <f>SIN($D$16)*X31+COS($D$16)*Y31</f>
        <v>0</v>
      </c>
      <c r="AC31">
        <f>T31</f>
        <v>0</v>
      </c>
      <c r="AD31">
        <f>COS($D$16)*U31-SIN($D$16)*V31</f>
        <v>-1</v>
      </c>
      <c r="AE31">
        <f>SIN($D$16)*U31+COS($D$16)*V31</f>
        <v>0</v>
      </c>
      <c r="AF31">
        <f t="shared" ref="AF31" si="5">COS($D$15)*Z31+SIN($D$15)*AB31</f>
        <v>0</v>
      </c>
      <c r="AG31">
        <f>AA31</f>
        <v>0</v>
      </c>
      <c r="AH31">
        <f t="shared" ref="AH31" si="6">-SIN($D$15)*Z31+COS($D$15)*AB31</f>
        <v>0</v>
      </c>
      <c r="AI31">
        <f>COS($D$15)*AC31+SIN($D$15)*AE31</f>
        <v>0</v>
      </c>
      <c r="AJ31">
        <f>AD31</f>
        <v>-1</v>
      </c>
      <c r="AK31">
        <f>-SIN($D$15)*AC31+COS($D$15)*AE31</f>
        <v>0</v>
      </c>
      <c r="AL31">
        <f>AF31</f>
        <v>0</v>
      </c>
      <c r="AM31">
        <f>AG31</f>
        <v>0</v>
      </c>
      <c r="AN31">
        <f t="shared" ref="AN31" si="7">AH31+$D$9</f>
        <v>10</v>
      </c>
      <c r="AO31">
        <f t="shared" ref="AO31" si="8">COS($D$13)*AL31-SIN($D$13)*AM31</f>
        <v>0</v>
      </c>
      <c r="AP31">
        <f t="shared" ref="AP31" si="9">SIN($D$13)*AL31+COS($D$13)*AM31</f>
        <v>0</v>
      </c>
      <c r="AQ31">
        <f>AN31</f>
        <v>10</v>
      </c>
      <c r="AR31">
        <f t="shared" ref="AR31" si="10">COS($D$13)*AI31-SIN($D$13)*AJ31</f>
        <v>0.7880107536067219</v>
      </c>
      <c r="AS31">
        <f t="shared" ref="AS31" si="11">SIN($D$13)*AI31+COS($D$13)*AJ31</f>
        <v>-0.61566147532565829</v>
      </c>
      <c r="AT31">
        <f>AK31</f>
        <v>0</v>
      </c>
      <c r="AU31">
        <f>ATAN(-AO31/AQ31)</f>
        <v>0</v>
      </c>
      <c r="AV31">
        <f>AU31/PI()*180</f>
        <v>0</v>
      </c>
      <c r="AW31">
        <f>COS(AU31)*AO31+SIN(AU31)*AQ31</f>
        <v>0</v>
      </c>
      <c r="AX31">
        <f>AP31</f>
        <v>0</v>
      </c>
      <c r="AY31">
        <f>-SIN(AU31)*AO31+COS(AU31)*AQ31</f>
        <v>10</v>
      </c>
      <c r="AZ31">
        <f>COS(AU31)*AR31+SIN(AU31)*AT31</f>
        <v>0.7880107536067219</v>
      </c>
      <c r="BA31">
        <f>AS31</f>
        <v>-0.61566147532565829</v>
      </c>
      <c r="BB31">
        <f>-SIN(AU31)*AR31+COS(AU31)*AT31</f>
        <v>0</v>
      </c>
      <c r="BC31">
        <f>ATAN(-AZ31/BA31)</f>
        <v>0.90757121103705141</v>
      </c>
      <c r="BD31">
        <f>BC31/PI()*180</f>
        <v>52.000000000000007</v>
      </c>
      <c r="BE31">
        <f>SQRT(H31^2+I31^2)</f>
        <v>310.00000000000006</v>
      </c>
      <c r="BF31">
        <f>1/COS($D$15)*_xlfn.COT($D$25)/(_xlfn.COT($D$25)-TAN($D$15))/(_xlfn.COT($D$25)+TAN($D$15))*BE31</f>
        <v>40.806117972846209</v>
      </c>
      <c r="BG31">
        <f>1/(_xlfn.COT($D$16)-TAN($D$16))*BE31</f>
        <v>39.686269665968865</v>
      </c>
      <c r="BH31">
        <f>BG31*(1-SQRT(1-(G31/2/BF31)^2))</f>
        <v>0.77014803532721732</v>
      </c>
      <c r="BI31">
        <f>BH31/G31</f>
        <v>4.8134252207951082E-2</v>
      </c>
    </row>
    <row r="32" spans="1:61" x14ac:dyDescent="0.55000000000000004">
      <c r="A32" s="2">
        <f t="shared" ref="A32:A44" si="12">PI()*TAN(B32/180*PI())*C32</f>
        <v>0.79058552676997851</v>
      </c>
      <c r="B32" s="3">
        <f t="shared" si="0"/>
        <v>51.500644149264318</v>
      </c>
      <c r="C32">
        <f t="shared" si="1"/>
        <v>0.20016777500131971</v>
      </c>
      <c r="D32">
        <f t="shared" si="2"/>
        <v>15.012583125098979</v>
      </c>
      <c r="E32" s="1">
        <v>5</v>
      </c>
      <c r="F32" s="1">
        <v>-1</v>
      </c>
      <c r="G32" s="1">
        <v>16</v>
      </c>
      <c r="H32">
        <f t="shared" ref="H32:H44" si="13">-E32*SIN($D$15)-F32*COS($D$15)</f>
        <v>-0.32816939922353539</v>
      </c>
      <c r="I32">
        <f t="shared" ref="I32:I44" si="14">E32*COS($D$15)-$D$20+$D$10-F32*SIN($D$15)</f>
        <v>-304.91155182345216</v>
      </c>
      <c r="J32">
        <f t="shared" ref="J32:J44" si="15">-SQRT(H32^2+I32^2)+$D$20</f>
        <v>15.088271575952149</v>
      </c>
      <c r="K32">
        <f t="shared" ref="K32:K44" si="16">J32*COS($D$16)</f>
        <v>14.969930363915248</v>
      </c>
      <c r="L32">
        <f t="shared" ref="L32:L44" si="17">($D$20-J32)*$D$22/2/PI()</f>
        <v>38.113966053005981</v>
      </c>
      <c r="M32">
        <f t="shared" ref="M32:M44" si="18">ATAN(H32/I32)</f>
        <v>1.0762769417783581E-3</v>
      </c>
      <c r="N32">
        <f t="shared" ref="N32:N44" si="19">M32/PI()*180</f>
        <v>6.1666126351147349E-2</v>
      </c>
      <c r="O32">
        <f t="shared" ref="O32:O44" si="20">($D$20-J32)*M32/L32</f>
        <v>8.6102155342268668E-3</v>
      </c>
      <c r="P32">
        <f t="shared" ref="P32:P44" si="21">O32/PI()*180</f>
        <v>0.49332901080917885</v>
      </c>
      <c r="Q32">
        <f t="shared" ref="Q32:Q44" si="22">-L32*SIN(O32)</f>
        <v>-0.32816540774404585</v>
      </c>
      <c r="R32">
        <f t="shared" ref="R32:R44" si="23">-L32*COS(O32)</f>
        <v>-38.112553256831958</v>
      </c>
      <c r="S32">
        <f t="shared" ref="S32:S44" si="24">K32-$D$19</f>
        <v>5.0483629474230334</v>
      </c>
      <c r="T32">
        <f t="shared" ref="T32:T44" si="25">-SIN(O32)*COS($D$16)</f>
        <v>-8.5425778365996602E-3</v>
      </c>
      <c r="U32">
        <f t="shared" ref="U32:U44" si="26">-COS(O32)*COS($D$16)</f>
        <v>-0.99211996470381825</v>
      </c>
      <c r="V32">
        <f t="shared" ref="V32:V44" si="27">SIN($D$16)</f>
        <v>0.12499999999999997</v>
      </c>
      <c r="W32">
        <f t="shared" ref="W32:W44" si="28">Q32</f>
        <v>-0.32816540774404585</v>
      </c>
      <c r="X32">
        <f t="shared" ref="X32:X44" si="29">R32+$D$24</f>
        <v>0.63744674316804151</v>
      </c>
      <c r="Y32">
        <f t="shared" ref="Y32:Y44" si="30">S32</f>
        <v>5.0483629474230334</v>
      </c>
      <c r="Z32">
        <f t="shared" ref="Z32:Z44" si="31">W32</f>
        <v>-0.32816540774404585</v>
      </c>
      <c r="AA32">
        <f t="shared" ref="AA32:AA44" si="32">COS($D$16)*X32-SIN($D$16)*Y32</f>
        <v>1.4017152486331952E-3</v>
      </c>
      <c r="AB32">
        <f t="shared" ref="AB32:AB44" si="33">SIN($D$16)*X32+COS($D$16)*Y32</f>
        <v>5.0884481754739026</v>
      </c>
      <c r="AC32">
        <f t="shared" ref="AC32:AC44" si="34">T32</f>
        <v>-8.5425778365996602E-3</v>
      </c>
      <c r="AD32">
        <f t="shared" ref="AD32:AD44" si="35">COS($D$16)*U32-SIN($D$16)*V32</f>
        <v>-0.99996351150568097</v>
      </c>
      <c r="AE32">
        <f t="shared" ref="AE32:AE44" si="36">SIN($D$16)*U32+COS($D$16)*V32</f>
        <v>4.5971181754089763E-6</v>
      </c>
      <c r="AF32">
        <f t="shared" ref="AF32:AF44" si="37">COS($D$15)*Z32+SIN($D$15)*AB32</f>
        <v>1.0000038551951629</v>
      </c>
      <c r="AG32">
        <f t="shared" ref="AG32:AG44" si="38">AA32</f>
        <v>1.4017152486331952E-3</v>
      </c>
      <c r="AH32">
        <f t="shared" ref="AH32:AH44" si="39">-SIN($D$15)*Z32+COS($D$15)*AB32</f>
        <v>4.9999989658917245</v>
      </c>
      <c r="AI32">
        <f t="shared" ref="AI32:AI44" si="40">COS($D$15)*AC32+SIN($D$15)*AE32</f>
        <v>-8.2503067337198251E-3</v>
      </c>
      <c r="AJ32">
        <f t="shared" ref="AJ32:AJ44" si="41">AD32</f>
        <v>-0.99996351150568097</v>
      </c>
      <c r="AK32">
        <f t="shared" ref="AK32:AK44" si="42">-SIN($D$15)*AC32+COS($D$15)*AE32</f>
        <v>2.2154223135548118E-3</v>
      </c>
      <c r="AL32">
        <f t="shared" ref="AL32:AL44" si="43">AF32</f>
        <v>1.0000038551951629</v>
      </c>
      <c r="AM32">
        <f t="shared" ref="AM32:AM44" si="44">AG32</f>
        <v>1.4017152486331952E-3</v>
      </c>
      <c r="AN32">
        <f t="shared" ref="AN32:AN44" si="45">AH32+$D$9</f>
        <v>14.999998965891724</v>
      </c>
      <c r="AO32">
        <f t="shared" ref="AO32:AO44" si="46">COS($D$13)*AL32-SIN($D$13)*AM32</f>
        <v>0.61455928213138244</v>
      </c>
      <c r="AP32">
        <f t="shared" ref="AP32:AP44" si="47">SIN($D$13)*AL32+COS($D$13)*AM32</f>
        <v>0.78887677361992747</v>
      </c>
      <c r="AQ32">
        <f t="shared" ref="AQ32:AQ44" si="48">AN32</f>
        <v>14.999998965891724</v>
      </c>
      <c r="AR32">
        <f t="shared" ref="AR32:AR44" si="49">COS($D$13)*AI32-SIN($D$13)*AJ32</f>
        <v>0.78290260426524438</v>
      </c>
      <c r="AS32">
        <f t="shared" ref="AS32:AS44" si="50">SIN($D$13)*AI32+COS($D$13)*AJ32</f>
        <v>-0.62214034119213857</v>
      </c>
      <c r="AT32">
        <f t="shared" ref="AT32:AT44" si="51">AK32</f>
        <v>2.2154223135548118E-3</v>
      </c>
      <c r="AU32">
        <f t="shared" ref="AU32:AU44" si="52">ATAN(-AO32/AQ32)</f>
        <v>-4.0947720376981821E-2</v>
      </c>
      <c r="AV32">
        <f t="shared" ref="AV32:AV44" si="53">AU32/PI()*180</f>
        <v>-2.3461315582828988</v>
      </c>
      <c r="AW32">
        <f t="shared" ref="AW32:AW44" si="54">COS(AU32)*AO32+SIN(AU32)*AQ32</f>
        <v>0</v>
      </c>
      <c r="AX32">
        <f t="shared" ref="AX32:AX44" si="55">AP32</f>
        <v>0.78887677361992747</v>
      </c>
      <c r="AY32">
        <f t="shared" ref="AY32:AY44" si="56">-SIN(AU32)*AO32+COS(AU32)*AQ32</f>
        <v>15.012583125098979</v>
      </c>
      <c r="AZ32">
        <f t="shared" ref="AZ32:AZ44" si="57">COS(AU32)*AR32+SIN(AU32)*AT32</f>
        <v>0.78215565224046346</v>
      </c>
      <c r="BA32">
        <f t="shared" ref="BA32:BA44" si="58">AS32</f>
        <v>-0.62214034119213857</v>
      </c>
      <c r="BB32">
        <f t="shared" ref="BB32:BB44" si="59">-SIN(AU32)*AR32+COS(AU32)*AT32</f>
        <v>3.4262684215111229E-2</v>
      </c>
      <c r="BC32">
        <f t="shared" ref="BC32:BC44" si="60">ATAN(-AZ32/BA32)</f>
        <v>0.89885580730261638</v>
      </c>
      <c r="BD32">
        <f t="shared" ref="BD32:BD44" si="61">BC32/PI()*180</f>
        <v>51.500644149264318</v>
      </c>
      <c r="BE32">
        <f t="shared" ref="BE32:BE44" si="62">SQRT(H32^2+I32^2)</f>
        <v>304.91172842404791</v>
      </c>
      <c r="BF32">
        <f>1/COS($D$15)*_xlfn.COT($D$25)/(_xlfn.COT($D$25)-TAN($D$15))/(_xlfn.COT($D$25)+TAN($D$15))*BE32</f>
        <v>40.136335359277872</v>
      </c>
      <c r="BG32">
        <f>1/(_xlfn.COT($D$16)-TAN($D$16))*BE32</f>
        <v>39.034867995333634</v>
      </c>
      <c r="BH32">
        <f t="shared" ref="BH32:BH44" si="63">BG32*(1-SQRT(1-(G32/2/BF32)^2))</f>
        <v>0.78326094172062843</v>
      </c>
      <c r="BI32">
        <f t="shared" ref="BI32:BI44" si="64">BH32/G32</f>
        <v>4.8953808857539277E-2</v>
      </c>
    </row>
    <row r="33" spans="1:61" x14ac:dyDescent="0.55000000000000004">
      <c r="A33" s="2">
        <f t="shared" si="12"/>
        <v>1.0356042759066901</v>
      </c>
      <c r="B33" s="3">
        <f t="shared" si="0"/>
        <v>50.976063495737158</v>
      </c>
      <c r="C33">
        <f t="shared" si="1"/>
        <v>0.26716780142653046</v>
      </c>
      <c r="D33">
        <f t="shared" si="2"/>
        <v>20.037585106989784</v>
      </c>
      <c r="E33" s="1">
        <v>10</v>
      </c>
      <c r="F33" s="1">
        <v>-2</v>
      </c>
      <c r="G33" s="1">
        <v>16</v>
      </c>
      <c r="H33">
        <f t="shared" si="13"/>
        <v>-0.65633879844707077</v>
      </c>
      <c r="I33">
        <f t="shared" si="14"/>
        <v>-299.82310364690437</v>
      </c>
      <c r="J33">
        <f t="shared" si="15"/>
        <v>20.176177962656425</v>
      </c>
      <c r="K33">
        <f t="shared" si="16"/>
        <v>20.017930986364028</v>
      </c>
      <c r="L33">
        <f t="shared" si="17"/>
        <v>37.477977754667947</v>
      </c>
      <c r="M33">
        <f t="shared" si="18"/>
        <v>2.1890833029635363E-3</v>
      </c>
      <c r="N33">
        <f t="shared" si="19"/>
        <v>0.12542523426236876</v>
      </c>
      <c r="O33">
        <f t="shared" si="20"/>
        <v>1.7512666423708294E-2</v>
      </c>
      <c r="P33">
        <f t="shared" si="21"/>
        <v>1.0034018740989503</v>
      </c>
      <c r="Q33">
        <f t="shared" si="22"/>
        <v>-0.65630577400139101</v>
      </c>
      <c r="R33">
        <f t="shared" si="23"/>
        <v>-37.472230775741089</v>
      </c>
      <c r="S33">
        <f t="shared" si="24"/>
        <v>10.096363569871814</v>
      </c>
      <c r="T33">
        <f t="shared" si="25"/>
        <v>-1.7374421921089046E-2</v>
      </c>
      <c r="U33">
        <f t="shared" si="26"/>
        <v>-0.99200460153313197</v>
      </c>
      <c r="V33">
        <f t="shared" si="27"/>
        <v>0.12499999999999997</v>
      </c>
      <c r="W33">
        <f t="shared" si="28"/>
        <v>-0.65630577400139101</v>
      </c>
      <c r="X33">
        <f t="shared" si="29"/>
        <v>1.2777692242589112</v>
      </c>
      <c r="Y33">
        <f t="shared" si="30"/>
        <v>10.096363569871814</v>
      </c>
      <c r="Z33">
        <f t="shared" si="31"/>
        <v>-0.65630577400139101</v>
      </c>
      <c r="AA33">
        <f t="shared" si="32"/>
        <v>5.7019038863981297E-3</v>
      </c>
      <c r="AB33">
        <f t="shared" si="33"/>
        <v>10.176896335022285</v>
      </c>
      <c r="AC33">
        <f t="shared" si="34"/>
        <v>-1.7374421921089046E-2</v>
      </c>
      <c r="AD33">
        <f t="shared" si="35"/>
        <v>-0.99984905315814654</v>
      </c>
      <c r="AE33">
        <f t="shared" si="36"/>
        <v>1.9017514511193712E-5</v>
      </c>
      <c r="AF33">
        <f t="shared" si="37"/>
        <v>2.0000318944872304</v>
      </c>
      <c r="AG33">
        <f t="shared" si="38"/>
        <v>5.7019038863981297E-3</v>
      </c>
      <c r="AH33">
        <f t="shared" si="39"/>
        <v>9.9999914351869013</v>
      </c>
      <c r="AI33">
        <f t="shared" si="40"/>
        <v>-1.6777480755476828E-2</v>
      </c>
      <c r="AJ33">
        <f t="shared" si="41"/>
        <v>-0.99984905315814654</v>
      </c>
      <c r="AK33">
        <f t="shared" si="42"/>
        <v>4.5152007992427601E-3</v>
      </c>
      <c r="AL33">
        <f t="shared" si="43"/>
        <v>2.0000318944872304</v>
      </c>
      <c r="AM33">
        <f t="shared" si="44"/>
        <v>5.7019038863981297E-3</v>
      </c>
      <c r="AN33">
        <f t="shared" si="45"/>
        <v>19.999991435186899</v>
      </c>
      <c r="AO33">
        <f t="shared" si="46"/>
        <v>1.2268494252798658</v>
      </c>
      <c r="AP33">
        <f t="shared" si="47"/>
        <v>1.5795570829712271</v>
      </c>
      <c r="AQ33">
        <f t="shared" si="48"/>
        <v>19.999991435186899</v>
      </c>
      <c r="AR33">
        <f t="shared" si="49"/>
        <v>0.77756255731795365</v>
      </c>
      <c r="AS33">
        <f t="shared" si="50"/>
        <v>-0.62878937842405269</v>
      </c>
      <c r="AT33">
        <f t="shared" si="51"/>
        <v>4.5152007992427601E-3</v>
      </c>
      <c r="AU33">
        <f t="shared" si="52"/>
        <v>-6.1265728847151008E-2</v>
      </c>
      <c r="AV33">
        <f t="shared" si="53"/>
        <v>-3.5102676917346516</v>
      </c>
      <c r="AW33">
        <f t="shared" si="54"/>
        <v>0</v>
      </c>
      <c r="AX33">
        <f t="shared" si="55"/>
        <v>1.5795570829712271</v>
      </c>
      <c r="AY33">
        <f t="shared" si="56"/>
        <v>20.037585106989784</v>
      </c>
      <c r="AZ33">
        <f t="shared" si="57"/>
        <v>0.7758272732053253</v>
      </c>
      <c r="BA33">
        <f t="shared" si="58"/>
        <v>-0.62878937842405269</v>
      </c>
      <c r="BB33">
        <f t="shared" si="59"/>
        <v>5.2114870544624985E-2</v>
      </c>
      <c r="BC33">
        <f t="shared" si="60"/>
        <v>0.8897001477063039</v>
      </c>
      <c r="BD33">
        <f t="shared" si="61"/>
        <v>50.976063495737158</v>
      </c>
      <c r="BE33">
        <f t="shared" si="62"/>
        <v>299.82382203734363</v>
      </c>
      <c r="BF33">
        <f t="shared" ref="BF33:BF44" si="65">1/COS($D$15)*_xlfn.COT($D$25)/(_xlfn.COT($D$25)-TAN($D$15))/(_xlfn.COT($D$25)+TAN($D$15))*BE33</f>
        <v>39.466600816533834</v>
      </c>
      <c r="BG33">
        <f t="shared" ref="BG33:BG44" si="66">1/(_xlfn.COT($D$16)-TAN($D$16))*BE33</f>
        <v>38.383513076307985</v>
      </c>
      <c r="BH33">
        <f t="shared" si="63"/>
        <v>0.79683193990010204</v>
      </c>
      <c r="BI33">
        <f t="shared" si="64"/>
        <v>4.9801996243756377E-2</v>
      </c>
    </row>
    <row r="34" spans="1:61" x14ac:dyDescent="0.55000000000000004">
      <c r="A34" s="2">
        <f t="shared" si="12"/>
        <v>1.2077761945427785</v>
      </c>
      <c r="B34" s="3">
        <f t="shared" si="0"/>
        <v>49.041294299451522</v>
      </c>
      <c r="C34">
        <f t="shared" si="1"/>
        <v>0.33370861567879934</v>
      </c>
      <c r="D34">
        <f t="shared" si="2"/>
        <v>25.028146175909949</v>
      </c>
      <c r="E34" s="1">
        <v>15</v>
      </c>
      <c r="F34" s="1">
        <v>-2</v>
      </c>
      <c r="G34" s="1">
        <v>16</v>
      </c>
      <c r="H34">
        <f t="shared" si="13"/>
        <v>-1.9504340239596745</v>
      </c>
      <c r="I34">
        <f t="shared" si="14"/>
        <v>-294.99347451545901</v>
      </c>
      <c r="J34">
        <f t="shared" si="15"/>
        <v>25.000077627833036</v>
      </c>
      <c r="K34">
        <f t="shared" si="16"/>
        <v>24.803995560208424</v>
      </c>
      <c r="L34">
        <f t="shared" si="17"/>
        <v>36.874990296520878</v>
      </c>
      <c r="M34">
        <f t="shared" si="18"/>
        <v>6.6116906699760884E-3</v>
      </c>
      <c r="N34">
        <f t="shared" si="19"/>
        <v>0.37882197083565355</v>
      </c>
      <c r="O34">
        <f t="shared" si="20"/>
        <v>5.2893525359808707E-2</v>
      </c>
      <c r="P34">
        <f t="shared" si="21"/>
        <v>3.0305757666852284</v>
      </c>
      <c r="Q34">
        <f t="shared" si="22"/>
        <v>-1.9495388919663341</v>
      </c>
      <c r="R34">
        <f t="shared" si="23"/>
        <v>-36.823419280088856</v>
      </c>
      <c r="S34">
        <f t="shared" si="24"/>
        <v>14.88242814371621</v>
      </c>
      <c r="T34">
        <f t="shared" si="25"/>
        <v>-5.2454201051118553E-2</v>
      </c>
      <c r="U34">
        <f t="shared" si="26"/>
        <v>-0.99076917432472078</v>
      </c>
      <c r="V34">
        <f t="shared" si="27"/>
        <v>0.12499999999999997</v>
      </c>
      <c r="W34">
        <f t="shared" si="28"/>
        <v>-1.9495388919663341</v>
      </c>
      <c r="X34">
        <f t="shared" si="29"/>
        <v>1.9265807199111435</v>
      </c>
      <c r="Y34">
        <f t="shared" si="30"/>
        <v>14.88242814371621</v>
      </c>
      <c r="Z34">
        <f t="shared" si="31"/>
        <v>-1.9495388919663341</v>
      </c>
      <c r="AA34">
        <f t="shared" si="32"/>
        <v>5.1166531626725797E-2</v>
      </c>
      <c r="AB34">
        <f t="shared" si="33"/>
        <v>15.006524004887039</v>
      </c>
      <c r="AC34">
        <f t="shared" si="34"/>
        <v>-5.2454201051118553E-2</v>
      </c>
      <c r="AD34">
        <f t="shared" si="35"/>
        <v>-0.99862331572450447</v>
      </c>
      <c r="AE34">
        <f t="shared" si="36"/>
        <v>1.7344591556259226E-4</v>
      </c>
      <c r="AF34">
        <f t="shared" si="37"/>
        <v>2.0008642481476628</v>
      </c>
      <c r="AG34">
        <f t="shared" si="38"/>
        <v>5.1166531626725797E-2</v>
      </c>
      <c r="AH34">
        <f t="shared" si="39"/>
        <v>14.999766893556204</v>
      </c>
      <c r="AI34">
        <f t="shared" si="40"/>
        <v>-5.0621976386391765E-2</v>
      </c>
      <c r="AJ34">
        <f t="shared" si="41"/>
        <v>-0.99862331572450447</v>
      </c>
      <c r="AK34">
        <f t="shared" si="42"/>
        <v>1.3743682116972404E-2</v>
      </c>
      <c r="AL34">
        <f t="shared" si="43"/>
        <v>2.0008642481476628</v>
      </c>
      <c r="AM34">
        <f t="shared" si="44"/>
        <v>5.1166531626725797E-2</v>
      </c>
      <c r="AN34">
        <f t="shared" si="45"/>
        <v>24.999766893556206</v>
      </c>
      <c r="AO34">
        <f t="shared" si="46"/>
        <v>1.1915352577943357</v>
      </c>
      <c r="AP34">
        <f t="shared" si="47"/>
        <v>1.6082038063961939</v>
      </c>
      <c r="AQ34">
        <f t="shared" si="48"/>
        <v>24.999766893556206</v>
      </c>
      <c r="AR34">
        <f t="shared" si="49"/>
        <v>0.75575991092736361</v>
      </c>
      <c r="AS34">
        <f t="shared" si="50"/>
        <v>-0.65470456561485135</v>
      </c>
      <c r="AT34">
        <f t="shared" si="51"/>
        <v>1.3743682116972404E-2</v>
      </c>
      <c r="AU34">
        <f t="shared" si="52"/>
        <v>-4.7625813445584822E-2</v>
      </c>
      <c r="AV34">
        <f t="shared" si="53"/>
        <v>-2.7287581063094195</v>
      </c>
      <c r="AW34">
        <f t="shared" si="54"/>
        <v>0</v>
      </c>
      <c r="AX34">
        <f t="shared" si="55"/>
        <v>1.6082038063961939</v>
      </c>
      <c r="AY34">
        <f t="shared" si="56"/>
        <v>25.028146175909949</v>
      </c>
      <c r="AZ34">
        <f t="shared" si="57"/>
        <v>0.75424865214485959</v>
      </c>
      <c r="BA34">
        <f t="shared" si="58"/>
        <v>-0.65470456561485135</v>
      </c>
      <c r="BB34">
        <f t="shared" si="59"/>
        <v>4.9708173379552169E-2</v>
      </c>
      <c r="BC34">
        <f t="shared" si="60"/>
        <v>0.85593205496495506</v>
      </c>
      <c r="BD34">
        <f t="shared" si="61"/>
        <v>49.041294299451522</v>
      </c>
      <c r="BE34">
        <f t="shared" si="62"/>
        <v>294.99992237216702</v>
      </c>
      <c r="BF34">
        <f t="shared" si="65"/>
        <v>38.831618175158447</v>
      </c>
      <c r="BG34">
        <f t="shared" si="66"/>
        <v>37.765956357102255</v>
      </c>
      <c r="BH34">
        <f t="shared" si="63"/>
        <v>0.81014514509601088</v>
      </c>
      <c r="BI34">
        <f t="shared" si="64"/>
        <v>5.063407156850068E-2</v>
      </c>
    </row>
    <row r="35" spans="1:61" x14ac:dyDescent="0.55000000000000004">
      <c r="A35" s="2">
        <f t="shared" si="12"/>
        <v>1.2527342064050062</v>
      </c>
      <c r="B35" s="3">
        <f t="shared" si="0"/>
        <v>44.914011741546958</v>
      </c>
      <c r="C35">
        <f t="shared" si="1"/>
        <v>0.39995637622929897</v>
      </c>
      <c r="D35">
        <f t="shared" si="2"/>
        <v>29.996728217197422</v>
      </c>
      <c r="E35" s="1">
        <v>20</v>
      </c>
      <c r="F35" s="1">
        <v>-0.5</v>
      </c>
      <c r="G35" s="1">
        <v>16</v>
      </c>
      <c r="H35">
        <f t="shared" si="13"/>
        <v>-4.6934179889058809</v>
      </c>
      <c r="I35">
        <f t="shared" si="14"/>
        <v>-290.55207395166741</v>
      </c>
      <c r="J35">
        <f t="shared" si="15"/>
        <v>29.410021077749889</v>
      </c>
      <c r="K35">
        <f t="shared" si="16"/>
        <v>29.179350684335255</v>
      </c>
      <c r="L35">
        <f t="shared" si="17"/>
        <v>36.323747365281264</v>
      </c>
      <c r="M35">
        <f t="shared" si="18"/>
        <v>1.615204381446228E-2</v>
      </c>
      <c r="N35">
        <f t="shared" si="19"/>
        <v>0.92544394107907602</v>
      </c>
      <c r="O35">
        <f t="shared" si="20"/>
        <v>0.12921635051569827</v>
      </c>
      <c r="P35">
        <f t="shared" si="21"/>
        <v>7.403551528632609</v>
      </c>
      <c r="Q35">
        <f t="shared" si="22"/>
        <v>-4.6805715089992983</v>
      </c>
      <c r="R35">
        <f t="shared" si="23"/>
        <v>-36.020922711750757</v>
      </c>
      <c r="S35">
        <f t="shared" si="24"/>
        <v>19.257783267843038</v>
      </c>
      <c r="T35">
        <f t="shared" si="25"/>
        <v>-0.12784640666958247</v>
      </c>
      <c r="U35">
        <f t="shared" si="26"/>
        <v>-0.98388530647717054</v>
      </c>
      <c r="V35">
        <f t="shared" si="27"/>
        <v>0.12499999999999997</v>
      </c>
      <c r="W35">
        <f t="shared" si="28"/>
        <v>-4.6805715089992983</v>
      </c>
      <c r="X35">
        <f t="shared" si="29"/>
        <v>2.7290772882492433</v>
      </c>
      <c r="Y35">
        <f t="shared" si="30"/>
        <v>19.257783267843038</v>
      </c>
      <c r="Z35">
        <f t="shared" si="31"/>
        <v>-4.6805715089992983</v>
      </c>
      <c r="AA35">
        <f t="shared" si="32"/>
        <v>0.30044952153788307</v>
      </c>
      <c r="AB35">
        <f t="shared" si="33"/>
        <v>19.447874159441202</v>
      </c>
      <c r="AC35">
        <f t="shared" si="34"/>
        <v>-0.12784640666958247</v>
      </c>
      <c r="AD35">
        <f t="shared" si="35"/>
        <v>-0.99179343983093526</v>
      </c>
      <c r="AE35">
        <f t="shared" si="36"/>
        <v>1.0339293965063723E-3</v>
      </c>
      <c r="AF35">
        <f t="shared" si="37"/>
        <v>0.51239531688534168</v>
      </c>
      <c r="AG35">
        <f t="shared" si="38"/>
        <v>0.30044952153788307</v>
      </c>
      <c r="AH35">
        <f t="shared" si="39"/>
        <v>19.996624965517327</v>
      </c>
      <c r="AI35">
        <f t="shared" si="40"/>
        <v>-0.1232225453812975</v>
      </c>
      <c r="AJ35">
        <f t="shared" si="41"/>
        <v>-0.99179343983093526</v>
      </c>
      <c r="AK35">
        <f t="shared" si="42"/>
        <v>3.4087784000654847E-2</v>
      </c>
      <c r="AL35">
        <f t="shared" si="43"/>
        <v>0.51239531688534168</v>
      </c>
      <c r="AM35">
        <f t="shared" si="44"/>
        <v>0.30044952153788307</v>
      </c>
      <c r="AN35">
        <f t="shared" si="45"/>
        <v>29.996624965517327</v>
      </c>
      <c r="AO35">
        <f t="shared" si="46"/>
        <v>7.8704602855741379E-2</v>
      </c>
      <c r="AP35">
        <f t="shared" si="47"/>
        <v>0.58874821549427436</v>
      </c>
      <c r="AQ35">
        <f t="shared" si="48"/>
        <v>29.996624965517327</v>
      </c>
      <c r="AR35">
        <f t="shared" si="49"/>
        <v>0.70568052186054575</v>
      </c>
      <c r="AS35">
        <f t="shared" si="50"/>
        <v>-0.70770970323187776</v>
      </c>
      <c r="AT35">
        <f t="shared" si="51"/>
        <v>3.4087784000654847E-2</v>
      </c>
      <c r="AU35">
        <f t="shared" si="52"/>
        <v>-2.6237759194594609E-3</v>
      </c>
      <c r="AV35">
        <f t="shared" si="53"/>
        <v>-0.15033128657308412</v>
      </c>
      <c r="AW35">
        <f t="shared" si="54"/>
        <v>0</v>
      </c>
      <c r="AX35">
        <f t="shared" si="55"/>
        <v>0.58874821549427436</v>
      </c>
      <c r="AY35">
        <f t="shared" si="56"/>
        <v>29.996728217197422</v>
      </c>
      <c r="AZ35">
        <f t="shared" si="57"/>
        <v>0.70558865423479855</v>
      </c>
      <c r="BA35">
        <f t="shared" si="58"/>
        <v>-0.70770970323187776</v>
      </c>
      <c r="BB35">
        <f t="shared" si="59"/>
        <v>3.5939212102845598E-2</v>
      </c>
      <c r="BC35">
        <f t="shared" si="60"/>
        <v>0.78389738516938678</v>
      </c>
      <c r="BD35">
        <f t="shared" si="61"/>
        <v>44.914011741546958</v>
      </c>
      <c r="BE35">
        <f t="shared" si="62"/>
        <v>290.58997892225017</v>
      </c>
      <c r="BF35">
        <f t="shared" si="65"/>
        <v>38.251125682671713</v>
      </c>
      <c r="BG35">
        <f t="shared" si="66"/>
        <v>37.201394405602016</v>
      </c>
      <c r="BH35">
        <f t="shared" si="63"/>
        <v>0.82271564328230684</v>
      </c>
      <c r="BI35">
        <f t="shared" si="64"/>
        <v>5.1419727705144178E-2</v>
      </c>
    </row>
    <row r="36" spans="1:61" x14ac:dyDescent="0.55000000000000004">
      <c r="A36" s="2">
        <f t="shared" si="12"/>
        <v>1.2920722649633463</v>
      </c>
      <c r="B36" s="3">
        <f t="shared" si="0"/>
        <v>41.391803056632298</v>
      </c>
      <c r="C36">
        <f t="shared" si="1"/>
        <v>0.46663944247332106</v>
      </c>
      <c r="D36">
        <f t="shared" si="2"/>
        <v>34.99795818549908</v>
      </c>
      <c r="E36" s="1">
        <v>25</v>
      </c>
      <c r="F36" s="1">
        <v>0.5</v>
      </c>
      <c r="G36" s="1">
        <v>16</v>
      </c>
      <c r="H36">
        <f t="shared" si="13"/>
        <v>-6.9534390407075524</v>
      </c>
      <c r="I36">
        <f t="shared" si="14"/>
        <v>-285.98126386532459</v>
      </c>
      <c r="J36">
        <f t="shared" si="15"/>
        <v>33.93421456507383</v>
      </c>
      <c r="K36">
        <f t="shared" si="16"/>
        <v>33.668059753309208</v>
      </c>
      <c r="L36">
        <f t="shared" si="17"/>
        <v>35.758223179365771</v>
      </c>
      <c r="M36">
        <f t="shared" si="18"/>
        <v>2.4309527043765992E-2</v>
      </c>
      <c r="N36">
        <f t="shared" si="19"/>
        <v>1.3928333015669283</v>
      </c>
      <c r="O36">
        <f t="shared" si="20"/>
        <v>0.19447621635012799</v>
      </c>
      <c r="P36">
        <f t="shared" si="21"/>
        <v>11.14266641253543</v>
      </c>
      <c r="Q36">
        <f t="shared" si="22"/>
        <v>-6.9103714486706043</v>
      </c>
      <c r="R36">
        <f t="shared" si="23"/>
        <v>-35.084145869419849</v>
      </c>
      <c r="S36">
        <f t="shared" si="24"/>
        <v>23.746492336816992</v>
      </c>
      <c r="T36">
        <f t="shared" si="25"/>
        <v>-0.19173692120292993</v>
      </c>
      <c r="U36">
        <f t="shared" si="26"/>
        <v>-0.97345362141584413</v>
      </c>
      <c r="V36">
        <f t="shared" si="27"/>
        <v>0.12499999999999997</v>
      </c>
      <c r="W36">
        <f t="shared" si="28"/>
        <v>-6.9103714486706043</v>
      </c>
      <c r="X36">
        <f t="shared" si="29"/>
        <v>3.6658541305801506</v>
      </c>
      <c r="Y36">
        <f t="shared" si="30"/>
        <v>23.746492336816992</v>
      </c>
      <c r="Z36">
        <f t="shared" si="31"/>
        <v>-6.9103714486706043</v>
      </c>
      <c r="AA36">
        <f t="shared" si="32"/>
        <v>0.66879034745561849</v>
      </c>
      <c r="AB36">
        <f t="shared" si="33"/>
        <v>24.018474228817073</v>
      </c>
      <c r="AC36">
        <f t="shared" si="34"/>
        <v>-0.19173692120292993</v>
      </c>
      <c r="AD36">
        <f t="shared" si="35"/>
        <v>-0.98144357317057873</v>
      </c>
      <c r="AE36">
        <f t="shared" si="36"/>
        <v>2.3378900291721738E-3</v>
      </c>
      <c r="AF36">
        <f t="shared" si="37"/>
        <v>-0.45846768679960181</v>
      </c>
      <c r="AG36">
        <f t="shared" si="38"/>
        <v>0.66879034745561849</v>
      </c>
      <c r="AH36">
        <f t="shared" si="39"/>
        <v>24.988600305321473</v>
      </c>
      <c r="AI36">
        <f t="shared" si="40"/>
        <v>-0.18459855357815705</v>
      </c>
      <c r="AJ36">
        <f t="shared" si="41"/>
        <v>-0.98144357317057873</v>
      </c>
      <c r="AK36">
        <f t="shared" si="42"/>
        <v>5.1883395214840693E-2</v>
      </c>
      <c r="AL36">
        <f t="shared" si="43"/>
        <v>-0.45846768679960181</v>
      </c>
      <c r="AM36">
        <f t="shared" si="44"/>
        <v>0.66879034745561849</v>
      </c>
      <c r="AN36">
        <f t="shared" si="45"/>
        <v>34.988600305321469</v>
      </c>
      <c r="AO36">
        <f t="shared" si="46"/>
        <v>-0.80927487814758803</v>
      </c>
      <c r="AP36">
        <f t="shared" si="47"/>
        <v>5.0470984618800896E-2</v>
      </c>
      <c r="AQ36">
        <f t="shared" si="48"/>
        <v>34.988600305321469</v>
      </c>
      <c r="AR36">
        <f t="shared" si="49"/>
        <v>0.65973787187771094</v>
      </c>
      <c r="AS36">
        <f t="shared" si="50"/>
        <v>-0.74970264352691851</v>
      </c>
      <c r="AT36">
        <f t="shared" si="51"/>
        <v>5.1883395214840693E-2</v>
      </c>
      <c r="AU36">
        <f t="shared" si="52"/>
        <v>2.3125549511132763E-2</v>
      </c>
      <c r="AV36">
        <f t="shared" si="53"/>
        <v>1.3249963859087315</v>
      </c>
      <c r="AW36">
        <f t="shared" si="54"/>
        <v>0</v>
      </c>
      <c r="AX36">
        <f t="shared" si="55"/>
        <v>5.0470984618800896E-2</v>
      </c>
      <c r="AY36">
        <f t="shared" si="56"/>
        <v>34.99795818549908</v>
      </c>
      <c r="AZ36">
        <f t="shared" si="57"/>
        <v>0.66076119387257937</v>
      </c>
      <c r="BA36">
        <f t="shared" si="58"/>
        <v>-0.74970264352691851</v>
      </c>
      <c r="BB36">
        <f t="shared" si="59"/>
        <v>3.661408145555313E-2</v>
      </c>
      <c r="BC36">
        <f t="shared" si="60"/>
        <v>0.72242324667528657</v>
      </c>
      <c r="BD36">
        <f t="shared" si="61"/>
        <v>41.391803056632298</v>
      </c>
      <c r="BE36">
        <f t="shared" si="62"/>
        <v>286.06578543492623</v>
      </c>
      <c r="BF36">
        <f t="shared" si="65"/>
        <v>37.655594156298413</v>
      </c>
      <c r="BG36">
        <f t="shared" si="66"/>
        <v>36.622206138637637</v>
      </c>
      <c r="BH36">
        <f t="shared" si="63"/>
        <v>0.83602856639946355</v>
      </c>
      <c r="BI36">
        <f t="shared" si="64"/>
        <v>5.2251785399966472E-2</v>
      </c>
    </row>
    <row r="37" spans="1:61" x14ac:dyDescent="0.55000000000000004">
      <c r="A37" s="2">
        <f t="shared" si="12"/>
        <v>1.3326674653721184</v>
      </c>
      <c r="B37" s="3">
        <f t="shared" si="0"/>
        <v>38.497038195270633</v>
      </c>
      <c r="C37">
        <f t="shared" si="1"/>
        <v>0.53335062390981625</v>
      </c>
      <c r="D37">
        <f t="shared" si="2"/>
        <v>40.001296793236214</v>
      </c>
      <c r="E37" s="1">
        <v>30</v>
      </c>
      <c r="F37" s="1">
        <v>1</v>
      </c>
      <c r="G37" s="1">
        <v>16</v>
      </c>
      <c r="H37">
        <f t="shared" si="13"/>
        <v>-8.7304971793646899</v>
      </c>
      <c r="I37">
        <f t="shared" si="14"/>
        <v>-281.28104425643056</v>
      </c>
      <c r="J37">
        <f t="shared" si="15"/>
        <v>38.583498282373455</v>
      </c>
      <c r="K37">
        <f t="shared" si="16"/>
        <v>38.280877937267981</v>
      </c>
      <c r="L37">
        <f t="shared" si="17"/>
        <v>35.177062714703318</v>
      </c>
      <c r="M37">
        <f t="shared" si="18"/>
        <v>3.1028380281794353E-2</v>
      </c>
      <c r="N37">
        <f t="shared" si="19"/>
        <v>1.7777952352737603</v>
      </c>
      <c r="O37">
        <f t="shared" si="20"/>
        <v>0.24822704225435491</v>
      </c>
      <c r="P37">
        <f t="shared" si="21"/>
        <v>14.222361882190087</v>
      </c>
      <c r="Q37">
        <f t="shared" si="22"/>
        <v>-8.6425023509420242</v>
      </c>
      <c r="R37">
        <f t="shared" si="23"/>
        <v>-34.098869399851544</v>
      </c>
      <c r="S37">
        <f t="shared" si="24"/>
        <v>28.359310520775765</v>
      </c>
      <c r="T37">
        <f t="shared" si="25"/>
        <v>-0.24375875387180387</v>
      </c>
      <c r="U37">
        <f t="shared" si="26"/>
        <v>-0.96174667657905921</v>
      </c>
      <c r="V37">
        <f t="shared" si="27"/>
        <v>0.12499999999999997</v>
      </c>
      <c r="W37">
        <f t="shared" si="28"/>
        <v>-8.6425023509420242</v>
      </c>
      <c r="X37">
        <f t="shared" si="29"/>
        <v>4.6511306001484556</v>
      </c>
      <c r="Y37">
        <f t="shared" si="30"/>
        <v>28.359310520775765</v>
      </c>
      <c r="Z37">
        <f t="shared" si="31"/>
        <v>-8.6425023509420242</v>
      </c>
      <c r="AA37">
        <f t="shared" si="32"/>
        <v>1.0697367661313102</v>
      </c>
      <c r="AB37">
        <f t="shared" si="33"/>
        <v>28.718272446729927</v>
      </c>
      <c r="AC37">
        <f t="shared" si="34"/>
        <v>-0.24375875387180387</v>
      </c>
      <c r="AD37">
        <f t="shared" si="35"/>
        <v>-0.9698284489266471</v>
      </c>
      <c r="AE37">
        <f t="shared" si="36"/>
        <v>3.8012581337702883E-3</v>
      </c>
      <c r="AF37">
        <f t="shared" si="37"/>
        <v>-0.91518037288221876</v>
      </c>
      <c r="AG37">
        <f t="shared" si="38"/>
        <v>1.0697367661313102</v>
      </c>
      <c r="AH37">
        <f t="shared" si="39"/>
        <v>29.976565248469296</v>
      </c>
      <c r="AI37">
        <f t="shared" si="40"/>
        <v>-0.23446903774844519</v>
      </c>
      <c r="AJ37">
        <f t="shared" si="41"/>
        <v>-0.9698284489266471</v>
      </c>
      <c r="AK37">
        <f t="shared" si="42"/>
        <v>6.6761141316280762E-2</v>
      </c>
      <c r="AL37">
        <f t="shared" si="43"/>
        <v>-0.91518037288221876</v>
      </c>
      <c r="AM37">
        <f t="shared" si="44"/>
        <v>1.0697367661313102</v>
      </c>
      <c r="AN37">
        <f t="shared" si="45"/>
        <v>39.976565248469299</v>
      </c>
      <c r="AO37">
        <f t="shared" si="46"/>
        <v>-1.4064053737977043</v>
      </c>
      <c r="AP37">
        <f t="shared" si="47"/>
        <v>-6.257625967449687E-2</v>
      </c>
      <c r="AQ37">
        <f t="shared" si="48"/>
        <v>39.976565248469299</v>
      </c>
      <c r="AR37">
        <f t="shared" si="49"/>
        <v>0.61988169320953024</v>
      </c>
      <c r="AS37">
        <f t="shared" si="50"/>
        <v>-0.78185013681256965</v>
      </c>
      <c r="AT37">
        <f t="shared" si="51"/>
        <v>6.6761141316280762E-2</v>
      </c>
      <c r="AU37">
        <f t="shared" si="52"/>
        <v>3.5166242189201551E-2</v>
      </c>
      <c r="AV37">
        <f t="shared" si="53"/>
        <v>2.0148772587761457</v>
      </c>
      <c r="AW37">
        <f t="shared" si="54"/>
        <v>0</v>
      </c>
      <c r="AX37">
        <f t="shared" si="55"/>
        <v>-6.257625967449687E-2</v>
      </c>
      <c r="AY37">
        <f t="shared" si="56"/>
        <v>40.001296793236214</v>
      </c>
      <c r="AZ37">
        <f t="shared" si="57"/>
        <v>0.62184569443849946</v>
      </c>
      <c r="BA37">
        <f t="shared" si="58"/>
        <v>-0.78185013681256965</v>
      </c>
      <c r="BB37">
        <f t="shared" si="59"/>
        <v>4.492544796067062E-2</v>
      </c>
      <c r="BC37">
        <f t="shared" si="60"/>
        <v>0.67190006877348829</v>
      </c>
      <c r="BD37">
        <f t="shared" si="61"/>
        <v>38.497038195270633</v>
      </c>
      <c r="BE37">
        <f t="shared" si="62"/>
        <v>281.4165017176266</v>
      </c>
      <c r="BF37">
        <f t="shared" si="65"/>
        <v>37.043596672887567</v>
      </c>
      <c r="BG37">
        <f t="shared" si="66"/>
        <v>36.027003792320379</v>
      </c>
      <c r="BH37">
        <f t="shared" si="63"/>
        <v>0.85017157248055597</v>
      </c>
      <c r="BI37">
        <f t="shared" si="64"/>
        <v>5.3135723280034748E-2</v>
      </c>
    </row>
    <row r="38" spans="1:61" x14ac:dyDescent="0.55000000000000004">
      <c r="A38" s="2">
        <f t="shared" si="12"/>
        <v>1.3815267231285757</v>
      </c>
      <c r="B38" s="3">
        <f t="shared" si="0"/>
        <v>36.242253598373644</v>
      </c>
      <c r="C38">
        <f t="shared" si="1"/>
        <v>0.59991832768197717</v>
      </c>
      <c r="D38">
        <f t="shared" si="2"/>
        <v>44.993874576148286</v>
      </c>
      <c r="E38" s="1">
        <v>35</v>
      </c>
      <c r="F38" s="1">
        <v>1</v>
      </c>
      <c r="G38" s="1">
        <v>16</v>
      </c>
      <c r="H38">
        <f t="shared" si="13"/>
        <v>-10.024592404877295</v>
      </c>
      <c r="I38">
        <f t="shared" si="14"/>
        <v>-276.4514151249852</v>
      </c>
      <c r="J38">
        <f t="shared" si="15"/>
        <v>43.366890308678364</v>
      </c>
      <c r="K38">
        <f t="shared" si="16"/>
        <v>43.026752584117531</v>
      </c>
      <c r="L38">
        <f t="shared" si="17"/>
        <v>34.579138711415204</v>
      </c>
      <c r="M38">
        <f t="shared" si="18"/>
        <v>3.6245797669336936E-2</v>
      </c>
      <c r="N38">
        <f t="shared" si="19"/>
        <v>2.0767312315381226</v>
      </c>
      <c r="O38">
        <f t="shared" si="20"/>
        <v>0.2899663813546956</v>
      </c>
      <c r="P38">
        <f t="shared" si="21"/>
        <v>16.613849852304984</v>
      </c>
      <c r="Q38">
        <f t="shared" si="22"/>
        <v>-9.8868676890044682</v>
      </c>
      <c r="R38">
        <f t="shared" si="23"/>
        <v>-33.135580292540723</v>
      </c>
      <c r="S38">
        <f t="shared" si="24"/>
        <v>33.105185167625315</v>
      </c>
      <c r="T38">
        <f t="shared" si="25"/>
        <v>-0.28367746557554963</v>
      </c>
      <c r="U38">
        <f t="shared" si="26"/>
        <v>-0.95073765862336224</v>
      </c>
      <c r="V38">
        <f t="shared" si="27"/>
        <v>0.12499999999999997</v>
      </c>
      <c r="W38">
        <f t="shared" si="28"/>
        <v>-9.8868676890044682</v>
      </c>
      <c r="X38">
        <f t="shared" si="29"/>
        <v>5.6144197074592768</v>
      </c>
      <c r="Y38">
        <f t="shared" si="30"/>
        <v>33.105185167625315</v>
      </c>
      <c r="Z38">
        <f t="shared" si="31"/>
        <v>-9.8868676890044682</v>
      </c>
      <c r="AA38">
        <f t="shared" si="32"/>
        <v>1.4322362172508081</v>
      </c>
      <c r="AB38">
        <f t="shared" si="33"/>
        <v>33.547335111037675</v>
      </c>
      <c r="AC38">
        <f t="shared" si="34"/>
        <v>-0.28367746557554963</v>
      </c>
      <c r="AD38">
        <f t="shared" si="35"/>
        <v>-0.95890577754296502</v>
      </c>
      <c r="AE38">
        <f t="shared" si="36"/>
        <v>5.1773853782324103E-3</v>
      </c>
      <c r="AF38">
        <f t="shared" si="37"/>
        <v>-0.86729160273929295</v>
      </c>
      <c r="AG38">
        <f t="shared" si="38"/>
        <v>1.4322362172508081</v>
      </c>
      <c r="AH38">
        <f t="shared" si="39"/>
        <v>34.96314704124844</v>
      </c>
      <c r="AI38">
        <f t="shared" si="40"/>
        <v>-0.27267138439592964</v>
      </c>
      <c r="AJ38">
        <f t="shared" si="41"/>
        <v>-0.95890577754296502</v>
      </c>
      <c r="AK38">
        <f t="shared" si="42"/>
        <v>7.8422101006853026E-2</v>
      </c>
      <c r="AL38">
        <f t="shared" si="43"/>
        <v>-0.86729160273929295</v>
      </c>
      <c r="AM38">
        <f t="shared" si="44"/>
        <v>1.4322362172508081</v>
      </c>
      <c r="AN38">
        <f t="shared" si="45"/>
        <v>44.96314704124844</v>
      </c>
      <c r="AO38">
        <f t="shared" si="46"/>
        <v>-1.6625755685786778</v>
      </c>
      <c r="AP38">
        <f t="shared" si="47"/>
        <v>0.19833755305610068</v>
      </c>
      <c r="AQ38">
        <f t="shared" si="48"/>
        <v>44.96314704124844</v>
      </c>
      <c r="AR38">
        <f t="shared" si="49"/>
        <v>0.58775479760318383</v>
      </c>
      <c r="AS38">
        <f t="shared" si="50"/>
        <v>-0.80522932880522402</v>
      </c>
      <c r="AT38">
        <f t="shared" si="51"/>
        <v>7.8422101006853026E-2</v>
      </c>
      <c r="AU38">
        <f t="shared" si="52"/>
        <v>3.6959567502958361E-2</v>
      </c>
      <c r="AV38">
        <f t="shared" si="53"/>
        <v>2.117627230548385</v>
      </c>
      <c r="AW38">
        <f t="shared" si="54"/>
        <v>0</v>
      </c>
      <c r="AX38">
        <f t="shared" si="55"/>
        <v>0.19833755305610068</v>
      </c>
      <c r="AY38">
        <f t="shared" si="56"/>
        <v>44.993874576148286</v>
      </c>
      <c r="AZ38">
        <f t="shared" si="57"/>
        <v>0.59025119103835255</v>
      </c>
      <c r="BA38">
        <f t="shared" si="58"/>
        <v>-0.80522932880522402</v>
      </c>
      <c r="BB38">
        <f t="shared" si="59"/>
        <v>5.6650326651264182E-2</v>
      </c>
      <c r="BC38">
        <f t="shared" si="60"/>
        <v>0.63254665363438267</v>
      </c>
      <c r="BD38">
        <f t="shared" si="61"/>
        <v>36.242253598373644</v>
      </c>
      <c r="BE38">
        <f t="shared" si="62"/>
        <v>276.63310969132169</v>
      </c>
      <c r="BF38">
        <f t="shared" si="65"/>
        <v>36.413946158901219</v>
      </c>
      <c r="BG38">
        <f t="shared" si="66"/>
        <v>35.414632870146242</v>
      </c>
      <c r="BH38">
        <f t="shared" si="63"/>
        <v>0.86523715765747988</v>
      </c>
      <c r="BI38">
        <f t="shared" si="64"/>
        <v>5.4077322353592493E-2</v>
      </c>
    </row>
    <row r="39" spans="1:61" x14ac:dyDescent="0.55000000000000004">
      <c r="A39" s="2">
        <f t="shared" si="12"/>
        <v>1.4075489339902163</v>
      </c>
      <c r="B39" s="3">
        <f t="shared" si="0"/>
        <v>33.91223372317441</v>
      </c>
      <c r="C39">
        <f t="shared" si="1"/>
        <v>0.66644158421648436</v>
      </c>
      <c r="D39">
        <f t="shared" si="2"/>
        <v>49.983118816236328</v>
      </c>
      <c r="E39" s="1">
        <v>40</v>
      </c>
      <c r="F39" s="1">
        <v>1</v>
      </c>
      <c r="G39" s="1">
        <v>16</v>
      </c>
      <c r="H39">
        <f t="shared" si="13"/>
        <v>-11.318687630389897</v>
      </c>
      <c r="I39">
        <f t="shared" si="14"/>
        <v>-271.62178599353985</v>
      </c>
      <c r="J39">
        <f t="shared" si="15"/>
        <v>48.142487107686009</v>
      </c>
      <c r="K39">
        <f t="shared" si="16"/>
        <v>47.764893143651406</v>
      </c>
      <c r="L39">
        <f t="shared" si="17"/>
        <v>33.982189111539249</v>
      </c>
      <c r="M39">
        <f t="shared" si="18"/>
        <v>4.1646670392242256E-2</v>
      </c>
      <c r="N39">
        <f t="shared" si="19"/>
        <v>2.3861784442479261</v>
      </c>
      <c r="O39">
        <f t="shared" si="20"/>
        <v>0.33317336313793811</v>
      </c>
      <c r="P39">
        <f t="shared" si="21"/>
        <v>19.089427553983413</v>
      </c>
      <c r="Q39">
        <f t="shared" si="22"/>
        <v>-11.113655004746366</v>
      </c>
      <c r="R39">
        <f t="shared" si="23"/>
        <v>-32.11348391638461</v>
      </c>
      <c r="S39">
        <f t="shared" si="24"/>
        <v>37.84332572715919</v>
      </c>
      <c r="T39">
        <f t="shared" si="25"/>
        <v>-0.32447844078351273</v>
      </c>
      <c r="U39">
        <f t="shared" si="26"/>
        <v>-0.93759732373055582</v>
      </c>
      <c r="V39">
        <f t="shared" si="27"/>
        <v>0.12499999999999997</v>
      </c>
      <c r="W39">
        <f t="shared" si="28"/>
        <v>-11.113655004746366</v>
      </c>
      <c r="X39">
        <f t="shared" si="29"/>
        <v>6.6365160836153905</v>
      </c>
      <c r="Y39">
        <f t="shared" si="30"/>
        <v>37.84332572715919</v>
      </c>
      <c r="Z39">
        <f t="shared" si="31"/>
        <v>-11.113655004746366</v>
      </c>
      <c r="AA39">
        <f t="shared" si="32"/>
        <v>1.8540484575276004</v>
      </c>
      <c r="AB39">
        <f t="shared" si="33"/>
        <v>38.376075257080345</v>
      </c>
      <c r="AC39">
        <f t="shared" si="34"/>
        <v>-0.32447844078351273</v>
      </c>
      <c r="AD39">
        <f t="shared" si="35"/>
        <v>-0.94586850569153857</v>
      </c>
      <c r="AE39">
        <f t="shared" si="36"/>
        <v>6.8199272398332123E-3</v>
      </c>
      <c r="AF39">
        <f t="shared" si="37"/>
        <v>-0.80250724073126456</v>
      </c>
      <c r="AG39">
        <f t="shared" si="38"/>
        <v>1.8540484575276004</v>
      </c>
      <c r="AH39">
        <f t="shared" si="39"/>
        <v>39.944867778354109</v>
      </c>
      <c r="AI39">
        <f t="shared" si="40"/>
        <v>-0.31165697897092076</v>
      </c>
      <c r="AJ39">
        <f t="shared" si="41"/>
        <v>-0.94586850569153857</v>
      </c>
      <c r="AK39">
        <f t="shared" si="42"/>
        <v>9.0568744054310799E-2</v>
      </c>
      <c r="AL39">
        <f t="shared" si="43"/>
        <v>-0.80250724073126456</v>
      </c>
      <c r="AM39">
        <f t="shared" si="44"/>
        <v>1.8540484575276004</v>
      </c>
      <c r="AN39">
        <f t="shared" si="45"/>
        <v>49.944867778354109</v>
      </c>
      <c r="AO39">
        <f t="shared" si="46"/>
        <v>-1.9550829140278383</v>
      </c>
      <c r="AP39">
        <f t="shared" si="47"/>
        <v>0.50908187314320874</v>
      </c>
      <c r="AQ39">
        <f t="shared" si="48"/>
        <v>49.944867778354109</v>
      </c>
      <c r="AR39">
        <f t="shared" si="49"/>
        <v>0.55347935851407848</v>
      </c>
      <c r="AS39">
        <f t="shared" si="50"/>
        <v>-0.82792385054379791</v>
      </c>
      <c r="AT39">
        <f t="shared" si="51"/>
        <v>9.0568744054310799E-2</v>
      </c>
      <c r="AU39">
        <f t="shared" si="52"/>
        <v>3.9124845370038519E-2</v>
      </c>
      <c r="AV39">
        <f t="shared" si="53"/>
        <v>2.2416885138051668</v>
      </c>
      <c r="AW39">
        <f t="shared" si="54"/>
        <v>0</v>
      </c>
      <c r="AX39">
        <f t="shared" si="55"/>
        <v>0.50908187314320874</v>
      </c>
      <c r="AY39">
        <f t="shared" si="56"/>
        <v>49.983118816236328</v>
      </c>
      <c r="AZ39">
        <f t="shared" si="57"/>
        <v>0.55659837645109744</v>
      </c>
      <c r="BA39">
        <f t="shared" si="58"/>
        <v>-0.82792385054379791</v>
      </c>
      <c r="BB39">
        <f t="shared" si="59"/>
        <v>6.8850163636213726E-2</v>
      </c>
      <c r="BC39">
        <f t="shared" si="60"/>
        <v>0.59188013517524873</v>
      </c>
      <c r="BD39">
        <f t="shared" si="61"/>
        <v>33.91223372317441</v>
      </c>
      <c r="BE39">
        <f t="shared" si="62"/>
        <v>271.85751289231405</v>
      </c>
      <c r="BF39">
        <f t="shared" si="65"/>
        <v>35.78532175125266</v>
      </c>
      <c r="BG39">
        <f t="shared" si="66"/>
        <v>34.803259894722515</v>
      </c>
      <c r="BH39">
        <f t="shared" si="63"/>
        <v>0.88082746321054783</v>
      </c>
      <c r="BI39">
        <f t="shared" si="64"/>
        <v>5.505171645065924E-2</v>
      </c>
    </row>
    <row r="40" spans="1:61" x14ac:dyDescent="0.55000000000000004">
      <c r="A40" s="2">
        <f t="shared" si="12"/>
        <v>1.4522515390843824</v>
      </c>
      <c r="B40" s="3">
        <f t="shared" si="0"/>
        <v>32.244195337980969</v>
      </c>
      <c r="C40">
        <f t="shared" si="1"/>
        <v>0.73281180105688581</v>
      </c>
      <c r="D40">
        <f t="shared" si="2"/>
        <v>54.960885079266433</v>
      </c>
      <c r="E40" s="1">
        <v>45</v>
      </c>
      <c r="F40" s="1">
        <v>0.5</v>
      </c>
      <c r="G40" s="1">
        <v>16</v>
      </c>
      <c r="H40">
        <f t="shared" si="13"/>
        <v>-12.129819942757967</v>
      </c>
      <c r="I40">
        <f t="shared" si="14"/>
        <v>-266.66274733954327</v>
      </c>
      <c r="J40">
        <f t="shared" si="15"/>
        <v>53.061517666491568</v>
      </c>
      <c r="K40">
        <f t="shared" si="16"/>
        <v>52.645342474948876</v>
      </c>
      <c r="L40">
        <f t="shared" si="17"/>
        <v>33.367310291688554</v>
      </c>
      <c r="M40">
        <f t="shared" si="18"/>
        <v>4.5456159320818028E-2</v>
      </c>
      <c r="N40">
        <f t="shared" si="19"/>
        <v>2.6044460819571316</v>
      </c>
      <c r="O40">
        <f t="shared" si="20"/>
        <v>0.36364927456654428</v>
      </c>
      <c r="P40">
        <f t="shared" si="21"/>
        <v>20.835568655657056</v>
      </c>
      <c r="Q40">
        <f t="shared" si="22"/>
        <v>-11.868325987305486</v>
      </c>
      <c r="R40">
        <f t="shared" si="23"/>
        <v>-31.185256682619659</v>
      </c>
      <c r="S40">
        <f t="shared" si="24"/>
        <v>42.72377505845666</v>
      </c>
      <c r="T40">
        <f t="shared" si="25"/>
        <v>-0.35289747772474422</v>
      </c>
      <c r="U40">
        <f t="shared" si="26"/>
        <v>-0.92727470051517835</v>
      </c>
      <c r="V40">
        <f t="shared" si="27"/>
        <v>0.12499999999999997</v>
      </c>
      <c r="W40">
        <f t="shared" si="28"/>
        <v>-11.868325987305486</v>
      </c>
      <c r="X40">
        <f t="shared" si="29"/>
        <v>7.5647433173803407</v>
      </c>
      <c r="Y40">
        <f t="shared" si="30"/>
        <v>42.72377505845666</v>
      </c>
      <c r="Z40">
        <f t="shared" si="31"/>
        <v>-11.868325987305486</v>
      </c>
      <c r="AA40">
        <f t="shared" si="32"/>
        <v>2.16493919887772</v>
      </c>
      <c r="AB40">
        <f t="shared" si="33"/>
        <v>43.334274367625184</v>
      </c>
      <c r="AC40">
        <f t="shared" si="34"/>
        <v>-0.35289747772474422</v>
      </c>
      <c r="AD40">
        <f t="shared" si="35"/>
        <v>-0.93562684547689712</v>
      </c>
      <c r="AE40">
        <f t="shared" si="36"/>
        <v>8.1102551417553959E-3</v>
      </c>
      <c r="AF40">
        <f t="shared" si="37"/>
        <v>-0.24818707391668227</v>
      </c>
      <c r="AG40">
        <f t="shared" si="38"/>
        <v>2.16493919887772</v>
      </c>
      <c r="AH40">
        <f t="shared" si="39"/>
        <v>44.929443574185385</v>
      </c>
      <c r="AI40">
        <f t="shared" si="40"/>
        <v>-0.33877369927527468</v>
      </c>
      <c r="AJ40">
        <f t="shared" si="41"/>
        <v>-0.93562684547689712</v>
      </c>
      <c r="AK40">
        <f t="shared" si="42"/>
        <v>9.9170493103021631E-2</v>
      </c>
      <c r="AL40">
        <f t="shared" si="43"/>
        <v>-0.24818707391668227</v>
      </c>
      <c r="AM40">
        <f t="shared" si="44"/>
        <v>2.16493919887772</v>
      </c>
      <c r="AN40">
        <f t="shared" si="45"/>
        <v>54.929443574185385</v>
      </c>
      <c r="AO40">
        <f t="shared" si="46"/>
        <v>-1.8587945897046678</v>
      </c>
      <c r="AP40">
        <f t="shared" si="47"/>
        <v>1.137295578018874</v>
      </c>
      <c r="AQ40">
        <f t="shared" si="48"/>
        <v>54.929443574185385</v>
      </c>
      <c r="AR40">
        <f t="shared" si="49"/>
        <v>0.52871410010158315</v>
      </c>
      <c r="AS40">
        <f t="shared" si="50"/>
        <v>-0.84298672210864445</v>
      </c>
      <c r="AT40">
        <f t="shared" si="51"/>
        <v>9.9170493103021631E-2</v>
      </c>
      <c r="AU40">
        <f t="shared" si="52"/>
        <v>3.3826768292546945E-2</v>
      </c>
      <c r="AV40">
        <f t="shared" si="53"/>
        <v>1.938131057729894</v>
      </c>
      <c r="AW40">
        <f t="shared" si="54"/>
        <v>0</v>
      </c>
      <c r="AX40">
        <f t="shared" si="55"/>
        <v>1.137295578018874</v>
      </c>
      <c r="AY40">
        <f t="shared" si="56"/>
        <v>54.960885079266433</v>
      </c>
      <c r="AZ40">
        <f t="shared" si="57"/>
        <v>0.53176561589743676</v>
      </c>
      <c r="BA40">
        <f t="shared" si="58"/>
        <v>-0.84298672210864445</v>
      </c>
      <c r="BB40">
        <f t="shared" si="59"/>
        <v>8.123248178987956E-2</v>
      </c>
      <c r="BC40">
        <f t="shared" si="60"/>
        <v>0.56276737330397375</v>
      </c>
      <c r="BD40">
        <f t="shared" si="61"/>
        <v>32.244195337980969</v>
      </c>
      <c r="BE40">
        <f t="shared" si="62"/>
        <v>266.93848233350849</v>
      </c>
      <c r="BF40">
        <f t="shared" si="65"/>
        <v>35.137816779334415</v>
      </c>
      <c r="BG40">
        <f t="shared" si="66"/>
        <v>34.173524497135745</v>
      </c>
      <c r="BH40">
        <f t="shared" si="63"/>
        <v>0.89749259236634504</v>
      </c>
      <c r="BI40">
        <f t="shared" si="64"/>
        <v>5.6093287022896565E-2</v>
      </c>
    </row>
    <row r="41" spans="1:61" x14ac:dyDescent="0.55000000000000004">
      <c r="A41" s="2">
        <f t="shared" si="12"/>
        <v>1.4796273983972679</v>
      </c>
      <c r="B41" s="3">
        <f t="shared" si="0"/>
        <v>30.512596703649756</v>
      </c>
      <c r="C41">
        <f t="shared" si="1"/>
        <v>0.79916359978550555</v>
      </c>
      <c r="D41">
        <f t="shared" si="2"/>
        <v>59.93726998391292</v>
      </c>
      <c r="E41" s="1">
        <v>50</v>
      </c>
      <c r="F41" s="1">
        <v>0</v>
      </c>
      <c r="G41" s="1">
        <v>16</v>
      </c>
      <c r="H41">
        <f t="shared" si="13"/>
        <v>-12.940952255126037</v>
      </c>
      <c r="I41">
        <f t="shared" si="14"/>
        <v>-261.70370868554664</v>
      </c>
      <c r="J41">
        <f t="shared" si="15"/>
        <v>57.976528942464995</v>
      </c>
      <c r="K41">
        <f t="shared" si="16"/>
        <v>57.521804047687858</v>
      </c>
      <c r="L41">
        <f t="shared" si="17"/>
        <v>32.752933882191876</v>
      </c>
      <c r="M41">
        <f t="shared" si="18"/>
        <v>4.9408623475600058E-2</v>
      </c>
      <c r="N41">
        <f t="shared" si="19"/>
        <v>2.8309055967028844</v>
      </c>
      <c r="O41">
        <f t="shared" si="20"/>
        <v>0.39526898780480052</v>
      </c>
      <c r="P41">
        <f t="shared" si="21"/>
        <v>22.647244773623076</v>
      </c>
      <c r="Q41">
        <f t="shared" si="22"/>
        <v>-12.611728438055101</v>
      </c>
      <c r="R41">
        <f t="shared" si="23"/>
        <v>-30.227454138514293</v>
      </c>
      <c r="S41">
        <f t="shared" si="24"/>
        <v>47.600236631195642</v>
      </c>
      <c r="T41">
        <f t="shared" si="25"/>
        <v>-0.38203635248898804</v>
      </c>
      <c r="U41">
        <f t="shared" si="26"/>
        <v>-0.91565453385920059</v>
      </c>
      <c r="V41">
        <f t="shared" si="27"/>
        <v>0.12499999999999997</v>
      </c>
      <c r="W41">
        <f t="shared" si="28"/>
        <v>-12.611728438055101</v>
      </c>
      <c r="X41">
        <f t="shared" si="29"/>
        <v>8.5225458614857068</v>
      </c>
      <c r="Y41">
        <f t="shared" si="30"/>
        <v>47.600236631195642</v>
      </c>
      <c r="Z41">
        <f t="shared" si="31"/>
        <v>-12.611728438055101</v>
      </c>
      <c r="AA41">
        <f t="shared" si="32"/>
        <v>2.5056717535882624</v>
      </c>
      <c r="AB41">
        <f t="shared" si="33"/>
        <v>48.292213910424699</v>
      </c>
      <c r="AC41">
        <f t="shared" si="34"/>
        <v>-0.38203635248898804</v>
      </c>
      <c r="AD41">
        <f t="shared" si="35"/>
        <v>-0.92409781879008124</v>
      </c>
      <c r="AE41">
        <f t="shared" si="36"/>
        <v>9.5627759737526158E-3</v>
      </c>
      <c r="AF41">
        <f t="shared" si="37"/>
        <v>0.31695047772107543</v>
      </c>
      <c r="AG41">
        <f t="shared" si="38"/>
        <v>2.5056717535882624</v>
      </c>
      <c r="AH41">
        <f t="shared" si="39"/>
        <v>49.910852136185142</v>
      </c>
      <c r="AI41">
        <f t="shared" si="40"/>
        <v>-0.36654375090433156</v>
      </c>
      <c r="AJ41">
        <f t="shared" si="41"/>
        <v>-0.92409781879008124</v>
      </c>
      <c r="AK41">
        <f t="shared" si="42"/>
        <v>0.10811521622971415</v>
      </c>
      <c r="AL41">
        <f t="shared" si="43"/>
        <v>0.31695047772107543</v>
      </c>
      <c r="AM41">
        <f t="shared" si="44"/>
        <v>2.5056717535882624</v>
      </c>
      <c r="AN41">
        <f t="shared" si="45"/>
        <v>59.910852136185142</v>
      </c>
      <c r="AO41">
        <f t="shared" si="46"/>
        <v>-1.7793620881172336</v>
      </c>
      <c r="AP41">
        <f t="shared" si="47"/>
        <v>1.7924059533009742</v>
      </c>
      <c r="AQ41">
        <f t="shared" si="48"/>
        <v>59.910852136185142</v>
      </c>
      <c r="AR41">
        <f t="shared" si="49"/>
        <v>0.50253215213793845</v>
      </c>
      <c r="AS41">
        <f t="shared" si="50"/>
        <v>-0.8577718438414812</v>
      </c>
      <c r="AT41">
        <f t="shared" si="51"/>
        <v>0.10811521622971415</v>
      </c>
      <c r="AU41">
        <f t="shared" si="52"/>
        <v>2.9691435021117447E-2</v>
      </c>
      <c r="AV41">
        <f t="shared" si="53"/>
        <v>1.7011939143969561</v>
      </c>
      <c r="AW41">
        <f t="shared" si="54"/>
        <v>0</v>
      </c>
      <c r="AX41">
        <f t="shared" si="55"/>
        <v>1.7924059533009742</v>
      </c>
      <c r="AY41">
        <f t="shared" si="56"/>
        <v>59.93726998391292</v>
      </c>
      <c r="AZ41">
        <f t="shared" si="57"/>
        <v>0.50552028121159043</v>
      </c>
      <c r="BA41">
        <f t="shared" si="58"/>
        <v>-0.8577718438414812</v>
      </c>
      <c r="BB41">
        <f t="shared" si="59"/>
        <v>9.3148855046857687E-2</v>
      </c>
      <c r="BC41">
        <f t="shared" si="60"/>
        <v>0.53254527581185673</v>
      </c>
      <c r="BD41">
        <f t="shared" si="61"/>
        <v>30.512596703649756</v>
      </c>
      <c r="BE41">
        <f t="shared" si="62"/>
        <v>262.02347105753506</v>
      </c>
      <c r="BF41">
        <f t="shared" si="65"/>
        <v>34.490840876220737</v>
      </c>
      <c r="BG41">
        <f t="shared" si="66"/>
        <v>33.544303649040394</v>
      </c>
      <c r="BH41">
        <f t="shared" si="63"/>
        <v>0.91479507060914045</v>
      </c>
      <c r="BI41">
        <f t="shared" si="64"/>
        <v>5.7174691913071278E-2</v>
      </c>
    </row>
    <row r="42" spans="1:61" x14ac:dyDescent="0.55000000000000004">
      <c r="A42" s="2">
        <f t="shared" si="12"/>
        <v>1.4894731094294003</v>
      </c>
      <c r="B42" s="3">
        <f t="shared" si="0"/>
        <v>28.714016572499379</v>
      </c>
      <c r="C42">
        <f t="shared" si="1"/>
        <v>0.86548425320540145</v>
      </c>
      <c r="D42">
        <f t="shared" si="2"/>
        <v>64.911318990405107</v>
      </c>
      <c r="E42" s="1">
        <v>55</v>
      </c>
      <c r="F42" s="1">
        <v>-0.5</v>
      </c>
      <c r="G42" s="1">
        <v>16</v>
      </c>
      <c r="H42">
        <f t="shared" si="13"/>
        <v>-13.752084567494107</v>
      </c>
      <c r="I42">
        <f t="shared" si="14"/>
        <v>-256.74467003155002</v>
      </c>
      <c r="J42">
        <f t="shared" si="15"/>
        <v>62.887290435573789</v>
      </c>
      <c r="K42">
        <f t="shared" si="16"/>
        <v>62.394049169707145</v>
      </c>
      <c r="L42">
        <f t="shared" si="17"/>
        <v>32.139088695553276</v>
      </c>
      <c r="M42">
        <f t="shared" si="18"/>
        <v>5.351213511730777E-2</v>
      </c>
      <c r="N42">
        <f t="shared" si="19"/>
        <v>3.0660194949555355</v>
      </c>
      <c r="O42">
        <f t="shared" si="20"/>
        <v>0.42809708093846227</v>
      </c>
      <c r="P42">
        <f t="shared" si="21"/>
        <v>24.528155959644291</v>
      </c>
      <c r="Q42">
        <f t="shared" si="22"/>
        <v>-13.342232865810997</v>
      </c>
      <c r="R42">
        <f t="shared" si="23"/>
        <v>-29.238772962200606</v>
      </c>
      <c r="S42">
        <f t="shared" si="24"/>
        <v>52.472481753214929</v>
      </c>
      <c r="T42">
        <f t="shared" si="25"/>
        <v>-0.41188430735746812</v>
      </c>
      <c r="U42">
        <f t="shared" si="26"/>
        <v>-0.90262191273681069</v>
      </c>
      <c r="V42">
        <f t="shared" si="27"/>
        <v>0.12499999999999997</v>
      </c>
      <c r="W42">
        <f t="shared" si="28"/>
        <v>-13.342232865810997</v>
      </c>
      <c r="X42">
        <f t="shared" si="29"/>
        <v>9.5112270377993937</v>
      </c>
      <c r="Y42">
        <f t="shared" si="30"/>
        <v>52.472481753214929</v>
      </c>
      <c r="Z42">
        <f t="shared" si="31"/>
        <v>-13.342232865810997</v>
      </c>
      <c r="AA42">
        <f t="shared" si="32"/>
        <v>2.8775678077571589</v>
      </c>
      <c r="AB42">
        <f t="shared" si="33"/>
        <v>53.24982990224288</v>
      </c>
      <c r="AC42">
        <f t="shared" si="34"/>
        <v>-0.41188430735746812</v>
      </c>
      <c r="AD42">
        <f t="shared" si="35"/>
        <v>-0.91116741588214201</v>
      </c>
      <c r="AE42">
        <f t="shared" si="36"/>
        <v>1.1191853614051353E-2</v>
      </c>
      <c r="AF42">
        <f t="shared" si="37"/>
        <v>0.89446282172050751</v>
      </c>
      <c r="AG42">
        <f t="shared" si="38"/>
        <v>2.8775678077571589</v>
      </c>
      <c r="AH42">
        <f t="shared" si="39"/>
        <v>54.888609917940961</v>
      </c>
      <c r="AI42">
        <f t="shared" si="40"/>
        <v>-0.39495302505444702</v>
      </c>
      <c r="AJ42">
        <f t="shared" si="41"/>
        <v>-0.91116741588214201</v>
      </c>
      <c r="AK42">
        <f t="shared" si="42"/>
        <v>0.1174140035728319</v>
      </c>
      <c r="AL42">
        <f t="shared" si="43"/>
        <v>0.89446282172050751</v>
      </c>
      <c r="AM42">
        <f t="shared" si="44"/>
        <v>2.8775678077571589</v>
      </c>
      <c r="AN42">
        <f t="shared" si="45"/>
        <v>64.888609917940954</v>
      </c>
      <c r="AO42">
        <f t="shared" si="46"/>
        <v>-1.7168680763007624</v>
      </c>
      <c r="AP42">
        <f t="shared" si="47"/>
        <v>2.476453964090565</v>
      </c>
      <c r="AQ42">
        <f t="shared" si="48"/>
        <v>64.888609917940954</v>
      </c>
      <c r="AR42">
        <f t="shared" si="49"/>
        <v>0.47485235996182351</v>
      </c>
      <c r="AS42">
        <f t="shared" si="50"/>
        <v>-0.87219790644307649</v>
      </c>
      <c r="AT42">
        <f t="shared" si="51"/>
        <v>0.1174140035728319</v>
      </c>
      <c r="AU42">
        <f t="shared" si="52"/>
        <v>2.6452525462690588E-2</v>
      </c>
      <c r="AV42">
        <f t="shared" si="53"/>
        <v>1.5156180664745158</v>
      </c>
      <c r="AW42">
        <f t="shared" si="54"/>
        <v>0</v>
      </c>
      <c r="AX42">
        <f t="shared" si="55"/>
        <v>2.476453964090565</v>
      </c>
      <c r="AY42">
        <f t="shared" si="56"/>
        <v>64.911318990405107</v>
      </c>
      <c r="AZ42">
        <f t="shared" si="57"/>
        <v>0.47779176869300205</v>
      </c>
      <c r="BA42">
        <f t="shared" si="58"/>
        <v>-0.87219790644307649</v>
      </c>
      <c r="BB42">
        <f t="shared" si="59"/>
        <v>0.10481334726802199</v>
      </c>
      <c r="BC42">
        <f t="shared" si="60"/>
        <v>0.50115413066233128</v>
      </c>
      <c r="BD42">
        <f t="shared" si="61"/>
        <v>28.714016572499379</v>
      </c>
      <c r="BE42">
        <f t="shared" si="62"/>
        <v>257.11270956442627</v>
      </c>
      <c r="BF42">
        <f t="shared" si="65"/>
        <v>33.844424383239094</v>
      </c>
      <c r="BG42">
        <f t="shared" si="66"/>
        <v>32.915626859102424</v>
      </c>
      <c r="BH42">
        <f t="shared" si="63"/>
        <v>0.93277185366929449</v>
      </c>
      <c r="BI42">
        <f t="shared" si="64"/>
        <v>5.8298240854330906E-2</v>
      </c>
    </row>
    <row r="43" spans="1:61" x14ac:dyDescent="0.55000000000000004">
      <c r="A43" s="2">
        <f t="shared" si="12"/>
        <v>1.5322114270424894</v>
      </c>
      <c r="B43" s="3">
        <f t="shared" si="0"/>
        <v>27.627831055080676</v>
      </c>
      <c r="C43">
        <f t="shared" si="1"/>
        <v>0.93181588046503916</v>
      </c>
      <c r="D43">
        <f t="shared" si="2"/>
        <v>69.886191034877939</v>
      </c>
      <c r="E43" s="1">
        <v>60</v>
      </c>
      <c r="F43" s="1">
        <v>-1.5</v>
      </c>
      <c r="G43" s="1">
        <v>16</v>
      </c>
      <c r="H43">
        <f t="shared" si="13"/>
        <v>-14.080253966717642</v>
      </c>
      <c r="I43">
        <f t="shared" si="14"/>
        <v>-251.65622185500214</v>
      </c>
      <c r="J43">
        <f t="shared" si="15"/>
        <v>67.950188355354442</v>
      </c>
      <c r="K43">
        <f t="shared" si="16"/>
        <v>67.417237473099334</v>
      </c>
      <c r="L43">
        <f t="shared" si="17"/>
        <v>31.506226455580695</v>
      </c>
      <c r="M43">
        <f t="shared" si="18"/>
        <v>5.5892077398449515E-2</v>
      </c>
      <c r="N43">
        <f t="shared" si="19"/>
        <v>3.2023801431496954</v>
      </c>
      <c r="O43">
        <f t="shared" si="20"/>
        <v>0.44713661918759623</v>
      </c>
      <c r="P43">
        <f t="shared" si="21"/>
        <v>25.619041145197567</v>
      </c>
      <c r="Q43">
        <f t="shared" si="22"/>
        <v>-13.622833322507653</v>
      </c>
      <c r="R43">
        <f t="shared" si="23"/>
        <v>-28.408814085376886</v>
      </c>
      <c r="S43">
        <f t="shared" si="24"/>
        <v>57.495670056607118</v>
      </c>
      <c r="T43">
        <f t="shared" si="25"/>
        <v>-0.42899412090322053</v>
      </c>
      <c r="U43">
        <f t="shared" si="26"/>
        <v>-0.89461670240973767</v>
      </c>
      <c r="V43">
        <f t="shared" si="27"/>
        <v>0.12499999999999997</v>
      </c>
      <c r="W43">
        <f t="shared" si="28"/>
        <v>-13.622833322507653</v>
      </c>
      <c r="X43">
        <f t="shared" si="29"/>
        <v>10.341185914623114</v>
      </c>
      <c r="Y43">
        <f t="shared" si="30"/>
        <v>57.495670056607118</v>
      </c>
      <c r="Z43">
        <f t="shared" si="31"/>
        <v>-13.622833322507653</v>
      </c>
      <c r="AA43">
        <f t="shared" si="32"/>
        <v>3.073118564765406</v>
      </c>
      <c r="AB43">
        <f t="shared" si="33"/>
        <v>58.337364901629918</v>
      </c>
      <c r="AC43">
        <f t="shared" si="34"/>
        <v>-0.42899412090322053</v>
      </c>
      <c r="AD43">
        <f t="shared" si="35"/>
        <v>-0.90322499248781662</v>
      </c>
      <c r="AE43">
        <f t="shared" si="36"/>
        <v>1.2192504904935481E-2</v>
      </c>
      <c r="AF43">
        <f t="shared" si="37"/>
        <v>1.9401745441957061</v>
      </c>
      <c r="AG43">
        <f t="shared" si="38"/>
        <v>3.073118564765406</v>
      </c>
      <c r="AH43">
        <f t="shared" si="39"/>
        <v>59.875416108256005</v>
      </c>
      <c r="AI43">
        <f t="shared" si="40"/>
        <v>-0.41122084822969257</v>
      </c>
      <c r="AJ43">
        <f t="shared" si="41"/>
        <v>-0.90322499248781662</v>
      </c>
      <c r="AK43">
        <f t="shared" si="42"/>
        <v>0.1228089041016002</v>
      </c>
      <c r="AL43">
        <f t="shared" si="43"/>
        <v>1.9401745441957061</v>
      </c>
      <c r="AM43">
        <f t="shared" si="44"/>
        <v>3.073118564765406</v>
      </c>
      <c r="AN43">
        <f t="shared" si="45"/>
        <v>69.875416108256005</v>
      </c>
      <c r="AO43">
        <f t="shared" si="46"/>
        <v>-1.2271597538747803</v>
      </c>
      <c r="AP43">
        <f t="shared" si="47"/>
        <v>3.420879114134376</v>
      </c>
      <c r="AQ43">
        <f t="shared" si="48"/>
        <v>69.875416108256005</v>
      </c>
      <c r="AR43">
        <f t="shared" si="49"/>
        <v>0.45857817290098896</v>
      </c>
      <c r="AS43">
        <f t="shared" si="50"/>
        <v>-0.88012728193833123</v>
      </c>
      <c r="AT43">
        <f t="shared" si="51"/>
        <v>0.1228089041016002</v>
      </c>
      <c r="AU43">
        <f t="shared" si="52"/>
        <v>1.7560304928379372E-2</v>
      </c>
      <c r="AV43">
        <f t="shared" si="53"/>
        <v>1.0061313593589174</v>
      </c>
      <c r="AW43">
        <f t="shared" si="54"/>
        <v>0</v>
      </c>
      <c r="AX43">
        <f t="shared" si="55"/>
        <v>3.420879114134376</v>
      </c>
      <c r="AY43">
        <f t="shared" si="56"/>
        <v>69.886191034877939</v>
      </c>
      <c r="AZ43">
        <f t="shared" si="57"/>
        <v>0.46066392111832677</v>
      </c>
      <c r="BA43">
        <f t="shared" si="58"/>
        <v>-0.88012728193833123</v>
      </c>
      <c r="BB43">
        <f t="shared" si="59"/>
        <v>0.11473761095531572</v>
      </c>
      <c r="BC43">
        <f t="shared" si="60"/>
        <v>0.48219661709589662</v>
      </c>
      <c r="BD43">
        <f t="shared" si="61"/>
        <v>27.627831055080676</v>
      </c>
      <c r="BE43">
        <f t="shared" si="62"/>
        <v>252.04981164464562</v>
      </c>
      <c r="BF43">
        <f t="shared" si="65"/>
        <v>33.177981770984104</v>
      </c>
      <c r="BG43">
        <f t="shared" si="66"/>
        <v>32.267473529632461</v>
      </c>
      <c r="BH43">
        <f t="shared" si="63"/>
        <v>0.95207203521719919</v>
      </c>
      <c r="BI43">
        <f t="shared" si="64"/>
        <v>5.9504502201074949E-2</v>
      </c>
    </row>
    <row r="44" spans="1:61" x14ac:dyDescent="0.55000000000000004">
      <c r="A44" s="2">
        <f t="shared" si="12"/>
        <v>1.5633914740631372</v>
      </c>
      <c r="B44" s="3">
        <f t="shared" si="0"/>
        <v>26.498271492079137</v>
      </c>
      <c r="C44">
        <f t="shared" si="1"/>
        <v>0.99819277918660687</v>
      </c>
      <c r="D44">
        <f t="shared" si="2"/>
        <v>74.864458438995513</v>
      </c>
      <c r="E44" s="1">
        <v>65</v>
      </c>
      <c r="F44" s="1">
        <v>-2.5</v>
      </c>
      <c r="G44" s="1">
        <v>16</v>
      </c>
      <c r="H44">
        <f t="shared" si="13"/>
        <v>-14.408423365941177</v>
      </c>
      <c r="I44">
        <f t="shared" si="14"/>
        <v>-246.56777367845433</v>
      </c>
      <c r="J44">
        <f t="shared" si="15"/>
        <v>73.011600109151601</v>
      </c>
      <c r="K44">
        <f t="shared" si="16"/>
        <v>72.438951266891806</v>
      </c>
      <c r="L44">
        <f t="shared" si="17"/>
        <v>30.873549986356053</v>
      </c>
      <c r="M44">
        <f t="shared" si="18"/>
        <v>5.8369576168068399E-2</v>
      </c>
      <c r="N44">
        <f t="shared" si="19"/>
        <v>3.344330366397712</v>
      </c>
      <c r="O44">
        <f t="shared" si="20"/>
        <v>0.46695660934454725</v>
      </c>
      <c r="P44">
        <f t="shared" si="21"/>
        <v>26.754642931181696</v>
      </c>
      <c r="Q44">
        <f t="shared" si="22"/>
        <v>-13.898370745739092</v>
      </c>
      <c r="R44">
        <f t="shared" si="23"/>
        <v>-27.568303890047527</v>
      </c>
      <c r="S44">
        <f t="shared" si="24"/>
        <v>62.51738385039959</v>
      </c>
      <c r="T44">
        <f t="shared" si="25"/>
        <v>-0.44663999570568624</v>
      </c>
      <c r="U44">
        <f t="shared" si="26"/>
        <v>-0.88593888854481639</v>
      </c>
      <c r="V44">
        <f t="shared" si="27"/>
        <v>0.12499999999999997</v>
      </c>
      <c r="W44">
        <f t="shared" si="28"/>
        <v>-13.898370745739092</v>
      </c>
      <c r="X44">
        <f t="shared" si="29"/>
        <v>11.181696109952473</v>
      </c>
      <c r="Y44">
        <f t="shared" si="30"/>
        <v>62.51738385039959</v>
      </c>
      <c r="Z44">
        <f t="shared" si="31"/>
        <v>-13.898370745739092</v>
      </c>
      <c r="AA44">
        <f t="shared" si="32"/>
        <v>3.2793221972622737</v>
      </c>
      <c r="AB44">
        <f t="shared" si="33"/>
        <v>63.424755871190179</v>
      </c>
      <c r="AC44">
        <f t="shared" si="34"/>
        <v>-0.44663999570568624</v>
      </c>
      <c r="AD44">
        <f t="shared" si="35"/>
        <v>-0.89461524095895784</v>
      </c>
      <c r="AE44">
        <f t="shared" si="36"/>
        <v>1.3277231638050641E-2</v>
      </c>
      <c r="AF44">
        <f t="shared" si="37"/>
        <v>2.9907395037920921</v>
      </c>
      <c r="AG44">
        <f t="shared" si="38"/>
        <v>3.2793221972622737</v>
      </c>
      <c r="AH44">
        <f t="shared" si="39"/>
        <v>64.86077276695481</v>
      </c>
      <c r="AI44">
        <f t="shared" si="40"/>
        <v>-0.42798470649159565</v>
      </c>
      <c r="AJ44">
        <f t="shared" si="41"/>
        <v>-0.89461524095895784</v>
      </c>
      <c r="AK44">
        <f t="shared" si="42"/>
        <v>0.1284237581339551</v>
      </c>
      <c r="AL44">
        <f t="shared" si="43"/>
        <v>2.9907395037920921</v>
      </c>
      <c r="AM44">
        <f t="shared" si="44"/>
        <v>3.2793221972622737</v>
      </c>
      <c r="AN44">
        <f t="shared" si="45"/>
        <v>74.86077276695481</v>
      </c>
      <c r="AO44">
        <f t="shared" si="46"/>
        <v>-0.74285806076452876</v>
      </c>
      <c r="AP44">
        <f t="shared" si="47"/>
        <v>4.3756872322592706</v>
      </c>
      <c r="AQ44">
        <f t="shared" si="48"/>
        <v>74.86077276695481</v>
      </c>
      <c r="AR44">
        <f t="shared" si="49"/>
        <v>0.44147273440069285</v>
      </c>
      <c r="AS44">
        <f t="shared" si="50"/>
        <v>-0.88803669019220521</v>
      </c>
      <c r="AT44">
        <f t="shared" si="51"/>
        <v>0.1284237581339551</v>
      </c>
      <c r="AU44">
        <f t="shared" si="52"/>
        <v>9.9228695045475053E-3</v>
      </c>
      <c r="AV44">
        <f t="shared" si="53"/>
        <v>0.56853854326964237</v>
      </c>
      <c r="AW44">
        <f t="shared" si="54"/>
        <v>0</v>
      </c>
      <c r="AX44">
        <f t="shared" si="55"/>
        <v>4.3756872322592706</v>
      </c>
      <c r="AY44">
        <f t="shared" si="56"/>
        <v>74.864458438995513</v>
      </c>
      <c r="AZ44">
        <f t="shared" si="57"/>
        <v>0.44272531142008026</v>
      </c>
      <c r="BA44">
        <f t="shared" si="58"/>
        <v>-0.88803669019220521</v>
      </c>
      <c r="BB44">
        <f t="shared" si="59"/>
        <v>0.12403683122551228</v>
      </c>
      <c r="BC44">
        <f t="shared" si="60"/>
        <v>0.4624820836241314</v>
      </c>
      <c r="BD44">
        <f t="shared" si="61"/>
        <v>26.498271492079137</v>
      </c>
      <c r="BE44">
        <f t="shared" si="62"/>
        <v>246.98839989084846</v>
      </c>
      <c r="BF44">
        <f t="shared" si="65"/>
        <v>32.511734786678957</v>
      </c>
      <c r="BG44">
        <f t="shared" si="66"/>
        <v>31.61951045946569</v>
      </c>
      <c r="BH44">
        <f t="shared" si="63"/>
        <v>0.97219468031213663</v>
      </c>
      <c r="BI44">
        <f t="shared" si="64"/>
        <v>6.0762167519508539E-2</v>
      </c>
    </row>
    <row r="45" spans="1:61" x14ac:dyDescent="0.55000000000000004">
      <c r="A45" s="2"/>
      <c r="B45" s="3"/>
      <c r="E45" s="1"/>
      <c r="F45" s="1"/>
      <c r="G45" s="1"/>
    </row>
    <row r="46" spans="1:61" x14ac:dyDescent="0.55000000000000004">
      <c r="A46" s="2"/>
      <c r="B46" s="3"/>
      <c r="E46" s="1"/>
      <c r="F46" s="1"/>
      <c r="G46" s="1"/>
    </row>
    <row r="47" spans="1:61" x14ac:dyDescent="0.55000000000000004">
      <c r="A47" s="2"/>
      <c r="B47" s="3"/>
      <c r="E47" s="1"/>
      <c r="F47" s="1"/>
      <c r="G47" s="1"/>
    </row>
    <row r="48" spans="1:61" x14ac:dyDescent="0.55000000000000004">
      <c r="A48" s="2"/>
      <c r="B48" s="3"/>
      <c r="E48" s="1"/>
      <c r="F48" s="1"/>
      <c r="G48" s="1"/>
    </row>
    <row r="59" spans="2:6" x14ac:dyDescent="0.55000000000000004">
      <c r="B59" t="s">
        <v>76</v>
      </c>
    </row>
    <row r="60" spans="2:6" x14ac:dyDescent="0.55000000000000004">
      <c r="D60" t="s">
        <v>1</v>
      </c>
      <c r="E60" t="s">
        <v>2</v>
      </c>
      <c r="F60">
        <f>D4</f>
        <v>150</v>
      </c>
    </row>
    <row r="61" spans="2:6" x14ac:dyDescent="0.55000000000000004">
      <c r="D61" t="s">
        <v>4</v>
      </c>
      <c r="F61">
        <f>D5</f>
        <v>1.2</v>
      </c>
    </row>
    <row r="62" spans="2:6" x14ac:dyDescent="0.55000000000000004">
      <c r="D62" t="s">
        <v>77</v>
      </c>
      <c r="E62" t="s">
        <v>2</v>
      </c>
      <c r="F62">
        <f>F61*F60</f>
        <v>180</v>
      </c>
    </row>
    <row r="65" spans="3:9" x14ac:dyDescent="0.55000000000000004">
      <c r="D65" t="s">
        <v>78</v>
      </c>
      <c r="F65" t="s">
        <v>79</v>
      </c>
      <c r="G65" t="s">
        <v>80</v>
      </c>
      <c r="H65" t="s">
        <v>81</v>
      </c>
      <c r="I65" t="s">
        <v>4</v>
      </c>
    </row>
    <row r="66" spans="3:9" x14ac:dyDescent="0.55000000000000004">
      <c r="D66" t="s">
        <v>2</v>
      </c>
      <c r="F66" t="s">
        <v>2</v>
      </c>
      <c r="H66" t="s">
        <v>9</v>
      </c>
    </row>
    <row r="68" spans="3:9" x14ac:dyDescent="0.55000000000000004">
      <c r="C68">
        <v>0.05</v>
      </c>
      <c r="D68">
        <f>$F$60*C68/2</f>
        <v>3.75</v>
      </c>
      <c r="E68">
        <f>D68/$F$60*2</f>
        <v>0.05</v>
      </c>
      <c r="F68">
        <f t="shared" ref="F68:F87" si="67">2*PI()*D68</f>
        <v>23.561944901923447</v>
      </c>
      <c r="G68">
        <f>F$62/F68</f>
        <v>7.639437268410977</v>
      </c>
      <c r="H68">
        <f>ATAN(G68)/PI()*180</f>
        <v>82.542401745442831</v>
      </c>
      <c r="I68">
        <f>$F$61</f>
        <v>1.2</v>
      </c>
    </row>
    <row r="69" spans="3:9" x14ac:dyDescent="0.55000000000000004">
      <c r="C69">
        <v>0.1</v>
      </c>
      <c r="D69">
        <f t="shared" ref="D69:D87" si="68">$F$60*C69/2</f>
        <v>7.5</v>
      </c>
      <c r="E69">
        <f t="shared" ref="E69:E87" si="69">D69/$F$60*2</f>
        <v>0.1</v>
      </c>
      <c r="F69">
        <f t="shared" si="67"/>
        <v>47.123889803846893</v>
      </c>
      <c r="G69">
        <f t="shared" ref="G69:G87" si="70">F$62/F69</f>
        <v>3.8197186342054885</v>
      </c>
      <c r="H69">
        <f t="shared" ref="H69:H87" si="71">ATAN(G69)/PI()*180</f>
        <v>75.329256947468636</v>
      </c>
      <c r="I69">
        <f t="shared" ref="I69:I87" si="72">$F$61</f>
        <v>1.2</v>
      </c>
    </row>
    <row r="70" spans="3:9" x14ac:dyDescent="0.55000000000000004">
      <c r="C70">
        <v>0.15</v>
      </c>
      <c r="D70">
        <f t="shared" si="68"/>
        <v>11.25</v>
      </c>
      <c r="E70">
        <f t="shared" si="69"/>
        <v>0.15</v>
      </c>
      <c r="F70">
        <f t="shared" si="67"/>
        <v>70.685834705770347</v>
      </c>
      <c r="G70">
        <f t="shared" si="70"/>
        <v>2.5464790894703255</v>
      </c>
      <c r="H70">
        <f t="shared" si="71"/>
        <v>68.560109498244941</v>
      </c>
      <c r="I70">
        <f t="shared" si="72"/>
        <v>1.2</v>
      </c>
    </row>
    <row r="71" spans="3:9" x14ac:dyDescent="0.55000000000000004">
      <c r="C71">
        <v>0.2</v>
      </c>
      <c r="D71">
        <f t="shared" si="68"/>
        <v>15</v>
      </c>
      <c r="E71">
        <f t="shared" si="69"/>
        <v>0.2</v>
      </c>
      <c r="F71">
        <f t="shared" si="67"/>
        <v>94.247779607693786</v>
      </c>
      <c r="G71">
        <f t="shared" si="70"/>
        <v>1.9098593171027443</v>
      </c>
      <c r="H71">
        <f t="shared" si="71"/>
        <v>62.363500666142961</v>
      </c>
      <c r="I71">
        <f t="shared" si="72"/>
        <v>1.2</v>
      </c>
    </row>
    <row r="72" spans="3:9" x14ac:dyDescent="0.55000000000000004">
      <c r="C72">
        <v>0.25</v>
      </c>
      <c r="D72">
        <f t="shared" si="68"/>
        <v>18.75</v>
      </c>
      <c r="E72">
        <f t="shared" si="69"/>
        <v>0.25</v>
      </c>
      <c r="F72">
        <f t="shared" si="67"/>
        <v>117.80972450961724</v>
      </c>
      <c r="G72">
        <f t="shared" si="70"/>
        <v>1.5278874536821954</v>
      </c>
      <c r="H72">
        <f t="shared" si="71"/>
        <v>56.795314343839109</v>
      </c>
      <c r="I72">
        <f t="shared" si="72"/>
        <v>1.2</v>
      </c>
    </row>
    <row r="73" spans="3:9" x14ac:dyDescent="0.55000000000000004">
      <c r="C73">
        <v>0.3</v>
      </c>
      <c r="D73">
        <f t="shared" si="68"/>
        <v>22.5</v>
      </c>
      <c r="E73">
        <f t="shared" si="69"/>
        <v>0.3</v>
      </c>
      <c r="F73">
        <f t="shared" si="67"/>
        <v>141.37166941154069</v>
      </c>
      <c r="G73">
        <f t="shared" si="70"/>
        <v>1.2732395447351628</v>
      </c>
      <c r="H73">
        <f t="shared" si="71"/>
        <v>51.853974012777456</v>
      </c>
      <c r="I73">
        <f t="shared" si="72"/>
        <v>1.2</v>
      </c>
    </row>
    <row r="74" spans="3:9" x14ac:dyDescent="0.55000000000000004">
      <c r="C74">
        <v>0.35</v>
      </c>
      <c r="D74">
        <f t="shared" si="68"/>
        <v>26.25</v>
      </c>
      <c r="E74">
        <f t="shared" si="69"/>
        <v>0.35</v>
      </c>
      <c r="F74">
        <f t="shared" si="67"/>
        <v>164.93361431346415</v>
      </c>
      <c r="G74">
        <f t="shared" si="70"/>
        <v>1.091348181201568</v>
      </c>
      <c r="H74">
        <f t="shared" si="71"/>
        <v>47.501037657076886</v>
      </c>
      <c r="I74">
        <f t="shared" si="72"/>
        <v>1.2</v>
      </c>
    </row>
    <row r="75" spans="3:9" x14ac:dyDescent="0.55000000000000004">
      <c r="C75">
        <v>0.4</v>
      </c>
      <c r="D75">
        <f t="shared" si="68"/>
        <v>30</v>
      </c>
      <c r="E75">
        <f t="shared" si="69"/>
        <v>0.4</v>
      </c>
      <c r="F75">
        <f t="shared" si="67"/>
        <v>188.49555921538757</v>
      </c>
      <c r="G75">
        <f t="shared" si="70"/>
        <v>0.95492965855137213</v>
      </c>
      <c r="H75">
        <f t="shared" si="71"/>
        <v>43.679296229852653</v>
      </c>
      <c r="I75">
        <f t="shared" si="72"/>
        <v>1.2</v>
      </c>
    </row>
    <row r="76" spans="3:9" x14ac:dyDescent="0.55000000000000004">
      <c r="C76">
        <v>0.45</v>
      </c>
      <c r="D76">
        <f t="shared" si="68"/>
        <v>33.75</v>
      </c>
      <c r="E76">
        <f t="shared" si="69"/>
        <v>0.45</v>
      </c>
      <c r="F76">
        <f t="shared" si="67"/>
        <v>212.05750411731103</v>
      </c>
      <c r="G76">
        <f t="shared" si="70"/>
        <v>0.84882636315677518</v>
      </c>
      <c r="H76">
        <f t="shared" si="71"/>
        <v>40.325475095727015</v>
      </c>
      <c r="I76">
        <f t="shared" si="72"/>
        <v>1.2</v>
      </c>
    </row>
    <row r="77" spans="3:9" x14ac:dyDescent="0.55000000000000004">
      <c r="C77">
        <v>0.5</v>
      </c>
      <c r="D77">
        <f t="shared" si="68"/>
        <v>37.5</v>
      </c>
      <c r="E77">
        <f t="shared" si="69"/>
        <v>0.5</v>
      </c>
      <c r="F77">
        <f t="shared" si="67"/>
        <v>235.61944901923448</v>
      </c>
      <c r="G77">
        <f t="shared" si="70"/>
        <v>0.76394372684109768</v>
      </c>
      <c r="H77">
        <f t="shared" si="71"/>
        <v>37.377791611778157</v>
      </c>
      <c r="I77">
        <f t="shared" si="72"/>
        <v>1.2</v>
      </c>
    </row>
    <row r="78" spans="3:9" x14ac:dyDescent="0.55000000000000004">
      <c r="C78">
        <v>0.55000000000000004</v>
      </c>
      <c r="D78">
        <f t="shared" si="68"/>
        <v>41.25</v>
      </c>
      <c r="E78">
        <f t="shared" si="69"/>
        <v>0.55000000000000004</v>
      </c>
      <c r="F78">
        <f t="shared" si="67"/>
        <v>259.18139392115791</v>
      </c>
      <c r="G78">
        <f t="shared" si="70"/>
        <v>0.69449429712827071</v>
      </c>
      <c r="H78">
        <f t="shared" si="71"/>
        <v>34.779758352850614</v>
      </c>
      <c r="I78">
        <f t="shared" si="72"/>
        <v>1.2</v>
      </c>
    </row>
    <row r="79" spans="3:9" x14ac:dyDescent="0.55000000000000004">
      <c r="C79">
        <v>0.6</v>
      </c>
      <c r="D79">
        <f t="shared" si="68"/>
        <v>45</v>
      </c>
      <c r="E79">
        <f t="shared" si="69"/>
        <v>0.6</v>
      </c>
      <c r="F79">
        <f t="shared" si="67"/>
        <v>282.74333882308139</v>
      </c>
      <c r="G79">
        <f t="shared" si="70"/>
        <v>0.63661977236758138</v>
      </c>
      <c r="H79">
        <f t="shared" si="71"/>
        <v>32.481636590529753</v>
      </c>
      <c r="I79">
        <f t="shared" si="72"/>
        <v>1.2</v>
      </c>
    </row>
    <row r="80" spans="3:9" x14ac:dyDescent="0.55000000000000004">
      <c r="C80">
        <v>0.65</v>
      </c>
      <c r="D80">
        <f t="shared" si="68"/>
        <v>48.75</v>
      </c>
      <c r="E80">
        <f t="shared" si="69"/>
        <v>0.65</v>
      </c>
      <c r="F80">
        <f t="shared" si="67"/>
        <v>306.30528372500481</v>
      </c>
      <c r="G80">
        <f t="shared" si="70"/>
        <v>0.5876490206469982</v>
      </c>
      <c r="H80">
        <f t="shared" si="71"/>
        <v>30.440582747275108</v>
      </c>
      <c r="I80">
        <f t="shared" si="72"/>
        <v>1.2</v>
      </c>
    </row>
    <row r="81" spans="3:9" x14ac:dyDescent="0.55000000000000004">
      <c r="C81">
        <v>0.7</v>
      </c>
      <c r="D81">
        <f t="shared" si="68"/>
        <v>52.5</v>
      </c>
      <c r="E81">
        <f t="shared" si="69"/>
        <v>0.7</v>
      </c>
      <c r="F81">
        <f t="shared" si="67"/>
        <v>329.86722862692829</v>
      </c>
      <c r="G81">
        <f t="shared" si="70"/>
        <v>0.54567409060078398</v>
      </c>
      <c r="H81">
        <f t="shared" si="71"/>
        <v>28.620153422452358</v>
      </c>
      <c r="I81">
        <f t="shared" si="72"/>
        <v>1.2</v>
      </c>
    </row>
    <row r="82" spans="3:9" x14ac:dyDescent="0.55000000000000004">
      <c r="C82">
        <v>0.75</v>
      </c>
      <c r="D82">
        <f t="shared" si="68"/>
        <v>56.25</v>
      </c>
      <c r="E82">
        <f t="shared" si="69"/>
        <v>0.75</v>
      </c>
      <c r="F82">
        <f t="shared" si="67"/>
        <v>353.42917352885172</v>
      </c>
      <c r="G82">
        <f t="shared" si="70"/>
        <v>0.50929581789406508</v>
      </c>
      <c r="H82">
        <f t="shared" si="71"/>
        <v>26.98955384679784</v>
      </c>
      <c r="I82">
        <f t="shared" si="72"/>
        <v>1.2</v>
      </c>
    </row>
    <row r="83" spans="3:9" x14ac:dyDescent="0.55000000000000004">
      <c r="C83">
        <v>0.8</v>
      </c>
      <c r="D83">
        <f t="shared" si="68"/>
        <v>60</v>
      </c>
      <c r="E83">
        <f t="shared" si="69"/>
        <v>0.8</v>
      </c>
      <c r="F83">
        <f t="shared" si="67"/>
        <v>376.99111843077515</v>
      </c>
      <c r="G83">
        <f t="shared" si="70"/>
        <v>0.47746482927568606</v>
      </c>
      <c r="H83">
        <f t="shared" si="71"/>
        <v>25.522834353551847</v>
      </c>
      <c r="I83">
        <f t="shared" si="72"/>
        <v>1.2</v>
      </c>
    </row>
    <row r="84" spans="3:9" x14ac:dyDescent="0.55000000000000004">
      <c r="C84">
        <v>0.85</v>
      </c>
      <c r="D84">
        <f t="shared" si="68"/>
        <v>63.75</v>
      </c>
      <c r="E84">
        <f t="shared" si="69"/>
        <v>0.85</v>
      </c>
      <c r="F84">
        <f t="shared" si="67"/>
        <v>400.55306333269863</v>
      </c>
      <c r="G84">
        <f t="shared" si="70"/>
        <v>0.4493786628477045</v>
      </c>
      <c r="H84">
        <f t="shared" si="71"/>
        <v>24.19813344864766</v>
      </c>
      <c r="I84">
        <f t="shared" si="72"/>
        <v>1.2</v>
      </c>
    </row>
    <row r="85" spans="3:9" x14ac:dyDescent="0.55000000000000004">
      <c r="C85">
        <v>0.9</v>
      </c>
      <c r="D85">
        <f t="shared" si="68"/>
        <v>67.5</v>
      </c>
      <c r="E85">
        <f t="shared" si="69"/>
        <v>0.9</v>
      </c>
      <c r="F85">
        <f t="shared" si="67"/>
        <v>424.11500823462205</v>
      </c>
      <c r="G85">
        <f t="shared" si="70"/>
        <v>0.42441318157838759</v>
      </c>
      <c r="H85">
        <f t="shared" si="71"/>
        <v>22.997007671790531</v>
      </c>
      <c r="I85">
        <f t="shared" si="72"/>
        <v>1.2</v>
      </c>
    </row>
    <row r="86" spans="3:9" x14ac:dyDescent="0.55000000000000004">
      <c r="C86">
        <v>0.95</v>
      </c>
      <c r="D86">
        <f t="shared" si="68"/>
        <v>71.25</v>
      </c>
      <c r="E86">
        <f t="shared" si="69"/>
        <v>0.95</v>
      </c>
      <c r="F86">
        <f t="shared" si="67"/>
        <v>447.67695313654554</v>
      </c>
      <c r="G86">
        <f t="shared" si="70"/>
        <v>0.40207564570584087</v>
      </c>
      <c r="H86">
        <f t="shared" si="71"/>
        <v>21.903858238973456</v>
      </c>
      <c r="I86">
        <f t="shared" si="72"/>
        <v>1.2</v>
      </c>
    </row>
    <row r="87" spans="3:9" x14ac:dyDescent="0.55000000000000004">
      <c r="C87">
        <v>1</v>
      </c>
      <c r="D87">
        <f t="shared" si="68"/>
        <v>75</v>
      </c>
      <c r="E87">
        <f t="shared" si="69"/>
        <v>1</v>
      </c>
      <c r="F87">
        <f t="shared" si="67"/>
        <v>471.23889803846896</v>
      </c>
      <c r="G87">
        <f t="shared" si="70"/>
        <v>0.38197186342054884</v>
      </c>
      <c r="H87">
        <f t="shared" si="71"/>
        <v>20.90545006032378</v>
      </c>
      <c r="I87">
        <f t="shared" si="72"/>
        <v>1.2</v>
      </c>
    </row>
  </sheetData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25743-EDBB-4754-BDE1-237DDB79B19B}">
  <dimension ref="B2:E12"/>
  <sheetViews>
    <sheetView zoomScale="75" zoomScaleNormal="75" workbookViewId="0">
      <selection activeCell="F17" sqref="F17"/>
    </sheetView>
  </sheetViews>
  <sheetFormatPr defaultRowHeight="18" x14ac:dyDescent="0.55000000000000004"/>
  <cols>
    <col min="3" max="3" width="13.4140625" customWidth="1"/>
  </cols>
  <sheetData>
    <row r="2" spans="2:5" x14ac:dyDescent="0.55000000000000004">
      <c r="B2" t="s">
        <v>96</v>
      </c>
      <c r="C2">
        <v>150</v>
      </c>
      <c r="D2" t="s">
        <v>97</v>
      </c>
    </row>
    <row r="3" spans="2:5" x14ac:dyDescent="0.55000000000000004">
      <c r="B3" t="s">
        <v>99</v>
      </c>
      <c r="C3">
        <v>5</v>
      </c>
      <c r="D3" t="s">
        <v>100</v>
      </c>
    </row>
    <row r="5" spans="2:5" x14ac:dyDescent="0.55000000000000004">
      <c r="B5" t="s">
        <v>78</v>
      </c>
      <c r="C5" t="s">
        <v>101</v>
      </c>
      <c r="D5" t="s">
        <v>95</v>
      </c>
      <c r="E5" t="s">
        <v>98</v>
      </c>
    </row>
    <row r="6" spans="2:5" x14ac:dyDescent="0.55000000000000004">
      <c r="B6" t="s">
        <v>2</v>
      </c>
      <c r="C6" t="s">
        <v>9</v>
      </c>
      <c r="D6" t="s">
        <v>9</v>
      </c>
    </row>
    <row r="7" spans="2:5" x14ac:dyDescent="0.55000000000000004">
      <c r="B7">
        <v>25</v>
      </c>
      <c r="C7">
        <v>54</v>
      </c>
      <c r="D7">
        <f>C7-$C$3</f>
        <v>49</v>
      </c>
      <c r="E7">
        <f t="shared" ref="E7:E12" si="0">B7/$C$2*2</f>
        <v>0.33333333333333331</v>
      </c>
    </row>
    <row r="8" spans="2:5" x14ac:dyDescent="0.55000000000000004">
      <c r="B8">
        <v>35</v>
      </c>
      <c r="C8">
        <v>44</v>
      </c>
      <c r="D8">
        <f>C8-$C$3</f>
        <v>39</v>
      </c>
      <c r="E8">
        <f t="shared" si="0"/>
        <v>0.46666666666666667</v>
      </c>
    </row>
    <row r="9" spans="2:5" x14ac:dyDescent="0.55000000000000004">
      <c r="B9">
        <v>45</v>
      </c>
      <c r="C9">
        <v>40</v>
      </c>
      <c r="D9">
        <f t="shared" ref="D9:D12" si="1">C9-$C$3</f>
        <v>35</v>
      </c>
      <c r="E9">
        <f t="shared" si="0"/>
        <v>0.6</v>
      </c>
    </row>
    <row r="10" spans="2:5" x14ac:dyDescent="0.55000000000000004">
      <c r="B10">
        <v>55</v>
      </c>
      <c r="C10">
        <v>35.5</v>
      </c>
      <c r="D10">
        <f t="shared" si="1"/>
        <v>30.5</v>
      </c>
      <c r="E10">
        <f t="shared" si="0"/>
        <v>0.73333333333333328</v>
      </c>
    </row>
    <row r="11" spans="2:5" x14ac:dyDescent="0.55000000000000004">
      <c r="B11">
        <v>65</v>
      </c>
      <c r="C11">
        <v>33</v>
      </c>
      <c r="D11">
        <f t="shared" si="1"/>
        <v>28</v>
      </c>
      <c r="E11">
        <f t="shared" si="0"/>
        <v>0.8666666666666667</v>
      </c>
    </row>
    <row r="12" spans="2:5" x14ac:dyDescent="0.55000000000000004">
      <c r="B12">
        <v>75</v>
      </c>
      <c r="C12">
        <v>31</v>
      </c>
      <c r="D12">
        <f t="shared" si="1"/>
        <v>26</v>
      </c>
      <c r="E12">
        <f t="shared" si="0"/>
        <v>1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グラフ</vt:lpstr>
      </vt:variant>
      <vt:variant>
        <vt:i4>2</vt:i4>
      </vt:variant>
    </vt:vector>
  </HeadingPairs>
  <TitlesOfParts>
    <vt:vector size="4" baseType="lpstr">
      <vt:lpstr>Sheet1</vt:lpstr>
      <vt:lpstr>Sheet2</vt:lpstr>
      <vt:lpstr>グラフ1</vt:lpstr>
      <vt:lpstr>グラフ3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滝敏美</dc:creator>
  <cp:lastModifiedBy>滝敏美</cp:lastModifiedBy>
  <dcterms:created xsi:type="dcterms:W3CDTF">2022-06-02T06:57:52Z</dcterms:created>
  <dcterms:modified xsi:type="dcterms:W3CDTF">2022-07-21T01:41:44Z</dcterms:modified>
</cp:coreProperties>
</file>